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1"/>
  </bookViews>
  <sheets>
    <sheet name="1b suvestinė" sheetId="1" r:id="rId1"/>
    <sheet name="Priemonės" sheetId="2" r:id="rId2"/>
  </sheets>
  <definedNames>
    <definedName name="_xlnm.Print_Titles" localSheetId="1">'Priemonės'!$7:$9</definedName>
  </definedNames>
  <calcPr fullCalcOnLoad="1"/>
</workbook>
</file>

<file path=xl/comments2.xml><?xml version="1.0" encoding="utf-8"?>
<comments xmlns="http://schemas.openxmlformats.org/spreadsheetml/2006/main">
  <authors>
    <author>astoskiene</author>
    <author>Audrone Stoskiene</author>
  </authors>
  <commentList>
    <comment ref="M79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pastatas Veliuonoje</t>
        </r>
      </text>
    </comment>
    <comment ref="Q72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Jurbarko KC
12,7 Mazosios Lietuvos KC projektas</t>
        </r>
      </text>
    </comment>
    <comment ref="D71" authorId="0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2017-18 m. Jurbarko KC
2018-2019 m. Mazosios Lietuvos KC</t>
        </r>
      </text>
    </comment>
    <comment ref="K58" authorId="1">
      <text>
        <r>
          <rPr>
            <b/>
            <sz val="9"/>
            <rFont val="Tahoma"/>
            <family val="0"/>
          </rPr>
          <t>Audrone Stoskiene:</t>
        </r>
        <r>
          <rPr>
            <sz val="9"/>
            <rFont val="Tahoma"/>
            <family val="0"/>
          </rPr>
          <t xml:space="preserve">
29,5 renginiai
9,0 uzsienio keliones
10,0 Dainu svente
3,5 seniuniju renginiai</t>
        </r>
      </text>
    </comment>
    <comment ref="O20" authorId="1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26,4 mokiniu sportas
15,0 sportinis meistriskumas</t>
        </r>
      </text>
    </comment>
    <comment ref="O58" authorId="0">
      <text>
        <r>
          <rPr>
            <sz val="9"/>
            <rFont val="Tahoma"/>
            <family val="2"/>
          </rPr>
          <t xml:space="preserve">
20000 Jurbarko krašto šventė
20000 Lietuvos 100-mečio renginiai
25000 kulturines programos
11000 kelionės į miestus partnerius ir kitas užsienio šalis
5000 elektron.pazymejimai skaitytojams
15000 premijos aukšto  meistriskumo
12000 knygu leidyba (Jurbarkas, Viesvile, Girdziai)
40000 Dainu sveintes pasirengimas
9300 seniuniju renginiai</t>
        </r>
      </text>
    </comment>
  </commentList>
</comments>
</file>

<file path=xl/sharedStrings.xml><?xml version="1.0" encoding="utf-8"?>
<sst xmlns="http://schemas.openxmlformats.org/spreadsheetml/2006/main" count="356" uniqueCount="150">
  <si>
    <t xml:space="preserve"> TIKSLŲ, UŽDAVINIŲ, PRODUKTO VERTINIMO KRITERIJŲ, PRIEMONIŲ IR PRIEMONIŲ IŠLAIDŲ SUVESTINĖ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</si>
  <si>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</si>
  <si>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</si>
  <si>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</si>
  <si>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</si>
  <si>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</si>
  <si>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</si>
  <si>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Priemonės vykdytojo kodas</t>
  </si>
  <si>
    <t>Finansavimo šaltinis</t>
  </si>
  <si>
    <t>Iš viso</t>
  </si>
  <si>
    <t>Išlaidoms</t>
  </si>
  <si>
    <t>Iš jų darbo užmokesčiui</t>
  </si>
  <si>
    <t>01</t>
  </si>
  <si>
    <t>08</t>
  </si>
  <si>
    <t>SB</t>
  </si>
  <si>
    <t>Iš viso:</t>
  </si>
  <si>
    <t>02</t>
  </si>
  <si>
    <t>03</t>
  </si>
  <si>
    <t>04</t>
  </si>
  <si>
    <t>05</t>
  </si>
  <si>
    <t>07</t>
  </si>
  <si>
    <t>SB(SP)</t>
  </si>
  <si>
    <t>Iš viso uždaviniui:</t>
  </si>
  <si>
    <t>ES</t>
  </si>
  <si>
    <t>Iš viso tikslui:</t>
  </si>
  <si>
    <t xml:space="preserve">Iš viso  programai: </t>
  </si>
  <si>
    <t>Finansavimo šaltiniai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</si>
  <si>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</si>
  <si>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</si>
  <si>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</si>
  <si>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</si>
  <si>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KITI ŠALTINIAI, IŠ VISO: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</si>
  <si>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</si>
  <si>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Kelių priežiūros ir plėtros programos lėšos </t>
    </r>
    <r>
      <rPr>
        <b/>
        <sz val="9"/>
        <rFont val="Times New Roman"/>
        <family val="1"/>
      </rPr>
      <t>KPP</t>
    </r>
  </si>
  <si>
    <r>
      <t xml:space="preserve">Valstybės biudžeto lėšos </t>
    </r>
    <r>
      <rPr>
        <b/>
        <sz val="9"/>
        <rFont val="Times New Roman"/>
        <family val="1"/>
      </rPr>
      <t>LRVB</t>
    </r>
  </si>
  <si>
    <t>IŠ VISO:</t>
  </si>
  <si>
    <t>Ekonominė klasifikacija</t>
  </si>
  <si>
    <t>1. IŠ VISO: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</si>
  <si>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</si>
  <si>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</si>
  <si>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</si>
  <si>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</si>
  <si>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</si>
  <si>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>Finansavimo šaltinių suvestinė</t>
  </si>
  <si>
    <t>SB(SPN)</t>
  </si>
  <si>
    <t>Ugdyti sveiką, stiprų, gerai fiziškai ir dvasiškai susiformavusį pilietį per sportinę ir klubinę veiklą</t>
  </si>
  <si>
    <t>06</t>
  </si>
  <si>
    <t>Modernizuoti kultūros ir sporto infrastruktūrą</t>
  </si>
  <si>
    <t>Edukacinių programų, skirtų etninės kultūros sklaidai, vykdymas</t>
  </si>
  <si>
    <t>Puoselėti tradicinę kultūrą ir saugoti nematerialųjį ir materialųjį kultūros paveldą</t>
  </si>
  <si>
    <t xml:space="preserve">Teikti gyventojams kokybiškas kultūros paslaugas ir skatinti bendruomenės kultūrines iniciatyvas </t>
  </si>
  <si>
    <t>Puoselėti rajono kultūrines ir sporto tradicijas</t>
  </si>
  <si>
    <t>1.2. turtui kurti, įsigyti ir finansiniams įsipareigojimams vykdyti</t>
  </si>
  <si>
    <t>turtui kurti, įsigyti ir finansiniams įsipareigojimams vykdyti</t>
  </si>
  <si>
    <t>Asignavimų valytojo kodas</t>
  </si>
  <si>
    <t>Kūno kultūros ir sporto renginių suaugusiesiems organizavimas, sąlygų vykti į varžybas sudarymas</t>
  </si>
  <si>
    <t>Sporto klubų veiklos rėmimas</t>
  </si>
  <si>
    <t>190922922</t>
  </si>
  <si>
    <t>60</t>
  </si>
  <si>
    <t>158752243</t>
  </si>
  <si>
    <t>59</t>
  </si>
  <si>
    <t>158746870</t>
  </si>
  <si>
    <t>61</t>
  </si>
  <si>
    <t>62</t>
  </si>
  <si>
    <t>302526265</t>
  </si>
  <si>
    <t>302526379</t>
  </si>
  <si>
    <t>302526233</t>
  </si>
  <si>
    <t>63</t>
  </si>
  <si>
    <t>64</t>
  </si>
  <si>
    <t>65</t>
  </si>
  <si>
    <t>302526297</t>
  </si>
  <si>
    <t>188713933</t>
  </si>
  <si>
    <t>191821075</t>
  </si>
  <si>
    <t>21</t>
  </si>
  <si>
    <t xml:space="preserve">Programos (Nr. 06)  lėšų  poreikis ir numatomi finansavimo šaltiniai       </t>
  </si>
  <si>
    <t>09</t>
  </si>
  <si>
    <t>Nevyriausybinių organizacijų projektų rėmimas</t>
  </si>
  <si>
    <t>10</t>
  </si>
  <si>
    <t>VšĮ „Senovinės technikos muziejus“ veiklos skatinimas</t>
  </si>
  <si>
    <t>11</t>
  </si>
  <si>
    <t>Religinių bendruomenių rėmimas</t>
  </si>
  <si>
    <r>
      <t xml:space="preserve">Pajamų už materialiojo turto nuomą lėšos </t>
    </r>
    <r>
      <rPr>
        <b/>
        <sz val="9"/>
        <rFont val="Times New Roman"/>
        <family val="1"/>
      </rPr>
      <t>SB(SPN)</t>
    </r>
  </si>
  <si>
    <t>3.6 priedas</t>
  </si>
  <si>
    <r>
      <t xml:space="preserve">Pajamų už teikiamas paslaugas lėšos </t>
    </r>
    <r>
      <rPr>
        <b/>
        <sz val="9"/>
        <rFont val="Times New Roman"/>
        <family val="1"/>
      </rPr>
      <t>SB(SP)</t>
    </r>
  </si>
  <si>
    <t>SB(VIP)</t>
  </si>
  <si>
    <t>12</t>
  </si>
  <si>
    <t>Jurbarko krašto muziejaus veiklos organizavimas</t>
  </si>
  <si>
    <t>Jurbarko rajono viešosios bibliotekos veiklos organizavimas</t>
  </si>
  <si>
    <t>Jurbarko kultūros centro veiklos organizavimas</t>
  </si>
  <si>
    <t>Eržvilko kultūros centro veiklos organizavimas</t>
  </si>
  <si>
    <t>Veliuonos kultūros centro veiklos organizavimas</t>
  </si>
  <si>
    <t>Klausučių kultūros centro veiklos organizavimas</t>
  </si>
  <si>
    <t>Mažosios Lietuvos Jurbarko krašto kultūros centro veiklos organizavimas</t>
  </si>
  <si>
    <t>Kūno kultūros ir sporto centro veiklos organizavimas ir sporto bazių aptarnavimas</t>
  </si>
  <si>
    <t>SB(P)</t>
  </si>
  <si>
    <t>56</t>
  </si>
  <si>
    <r>
      <t xml:space="preserve">Valstybės biudžeto specialiosios tikslinės dotacijos lėšos </t>
    </r>
    <r>
      <rPr>
        <b/>
        <sz val="9"/>
        <rFont val="Times New Roman"/>
        <family val="1"/>
      </rPr>
      <t>SB(VD)</t>
    </r>
  </si>
  <si>
    <r>
      <t xml:space="preserve">Paskolos lėšos </t>
    </r>
    <r>
      <rPr>
        <b/>
        <sz val="9"/>
        <rFont val="Times New Roman"/>
        <family val="1"/>
      </rPr>
      <t>SB(P)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</si>
  <si>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</si>
  <si>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r>
      <t xml:space="preserve">Valstybės investicijų programos lėšos </t>
    </r>
    <r>
      <rPr>
        <b/>
        <sz val="9"/>
        <rFont val="Times New Roman"/>
        <family val="1"/>
      </rPr>
      <t>SB(VIP)</t>
    </r>
  </si>
  <si>
    <t>tūkst. Eur</t>
  </si>
  <si>
    <r>
      <t xml:space="preserve">2.1.1.  Savivaldybės biudžeto lėšos </t>
    </r>
    <r>
      <rPr>
        <b/>
        <sz val="11"/>
        <rFont val="Times New Roman"/>
        <family val="1"/>
      </rPr>
      <t>SB</t>
    </r>
  </si>
  <si>
    <r>
      <t xml:space="preserve">2.1.2. Pajamų už teikiamas paslaugas lėšos </t>
    </r>
    <r>
      <rPr>
        <b/>
        <sz val="11"/>
        <rFont val="Times New Roman"/>
        <family val="1"/>
      </rPr>
      <t>SB(SP)</t>
    </r>
  </si>
  <si>
    <r>
      <t xml:space="preserve">2.1.3. Pajamų už materialiojo turto nuomą lėšos </t>
    </r>
    <r>
      <rPr>
        <b/>
        <sz val="11"/>
        <rFont val="Times New Roman"/>
        <family val="1"/>
      </rPr>
      <t>SB(SPN)</t>
    </r>
  </si>
  <si>
    <r>
      <t xml:space="preserve">2.2.1.  Savivaldybės aplinkos apsaugos rėmimo specialiosios programos lėšos </t>
    </r>
    <r>
      <rPr>
        <b/>
        <sz val="11"/>
        <rFont val="Times New Roman"/>
        <family val="1"/>
      </rPr>
      <t>SB(AA)</t>
    </r>
  </si>
  <si>
    <r>
      <t xml:space="preserve">2.2.2. Savivaldybės privatizavimo fondo lėšos </t>
    </r>
    <r>
      <rPr>
        <b/>
        <sz val="11"/>
        <rFont val="Times New Roman"/>
        <family val="1"/>
      </rPr>
      <t>PF</t>
    </r>
  </si>
  <si>
    <r>
      <t xml:space="preserve">2.2.3.Europos Sąjungos paramos lėšos </t>
    </r>
    <r>
      <rPr>
        <b/>
        <sz val="11"/>
        <rFont val="Times New Roman"/>
        <family val="1"/>
      </rPr>
      <t>ES</t>
    </r>
  </si>
  <si>
    <r>
      <t xml:space="preserve">2.2.4.Kelių priežiūros ir plėtros programos lėšos </t>
    </r>
    <r>
      <rPr>
        <b/>
        <sz val="11"/>
        <rFont val="Times New Roman"/>
        <family val="1"/>
      </rPr>
      <t>KPP</t>
    </r>
  </si>
  <si>
    <r>
      <t>2.2.5. Valstybės biudžeto lėšos  L</t>
    </r>
    <r>
      <rPr>
        <b/>
        <sz val="11"/>
        <rFont val="Times New Roman"/>
        <family val="1"/>
      </rPr>
      <t xml:space="preserve">RVB </t>
    </r>
  </si>
  <si>
    <r>
      <t xml:space="preserve">2.2.7. Kiti finansavimo šaltiniai </t>
    </r>
    <r>
      <rPr>
        <b/>
        <sz val="11"/>
        <rFont val="Times New Roman"/>
        <family val="1"/>
      </rPr>
      <t>KT</t>
    </r>
  </si>
  <si>
    <r>
      <t xml:space="preserve">2.1.5. Valstybės investicijų programos lėšos  </t>
    </r>
    <r>
      <rPr>
        <b/>
        <sz val="11"/>
        <rFont val="Times New Roman"/>
        <family val="1"/>
      </rPr>
      <t>SB(VIP)</t>
    </r>
  </si>
  <si>
    <r>
      <t xml:space="preserve">2.1.4.  Valstybės biudžeto specialiosios tikslinės dotacijos lėšos </t>
    </r>
    <r>
      <rPr>
        <b/>
        <sz val="11"/>
        <rFont val="Times New Roman"/>
        <family val="1"/>
      </rPr>
      <t>SB(VD)</t>
    </r>
  </si>
  <si>
    <r>
      <t xml:space="preserve">2.2.6. Paskolos lėšos </t>
    </r>
    <r>
      <rPr>
        <b/>
        <sz val="11"/>
        <rFont val="Times New Roman"/>
        <family val="1"/>
      </rPr>
      <t>SB(P)</t>
    </r>
  </si>
  <si>
    <t>2.4. strateginis tikslas. Plėtoti kultūros ir sporto paslaugas, skatinti gyventojų aktyvumą, siekiant išsaugoti regionų kultūrinį tapatumą</t>
  </si>
  <si>
    <t>Infrastruktūros plėtra ir bendradarbiavimas sveikatinimo švietimo srityje (ENPI projektas)</t>
  </si>
  <si>
    <t>SPP 2.4.2.4.</t>
  </si>
  <si>
    <t>SPP 2.4.2.5.</t>
  </si>
  <si>
    <t>SPP 2.4.1.7., 2.4.1.5.</t>
  </si>
  <si>
    <t>SPP 2.4.2.6.</t>
  </si>
  <si>
    <t>SPP 2.4.1.4., 2.4.1.6.</t>
  </si>
  <si>
    <t>SPP 2.4.1.8.</t>
  </si>
  <si>
    <t>06 Kultūros ir sporto veiklų plėtros programa</t>
  </si>
  <si>
    <t>SPP 2.4.1.1.</t>
  </si>
  <si>
    <t>Savivaldybės biudžete nenumatytų išlaidų finansavimas, įvairių institucijų programų, projektų, renginių rėmimas</t>
  </si>
  <si>
    <t>2019 m. projektas</t>
  </si>
  <si>
    <t>24</t>
  </si>
  <si>
    <t>Kultūros ir sporto įstaigų ilgalaikio turto  įsigijimas</t>
  </si>
  <si>
    <t>Nekilnojamųjų kultūros vertybių apskaita, kultūros paveldo objektų tvarkyba, renginių organizavimas</t>
  </si>
  <si>
    <t>Kultūros ir sporto įstaigų pastatų ir patalpų sauga, einamasis remontas, avarinių situacijų likvidavimas</t>
  </si>
  <si>
    <t>28</t>
  </si>
  <si>
    <t>Poreikis 2018 m.</t>
  </si>
  <si>
    <t>Poreikis 2019 m.</t>
  </si>
  <si>
    <t>Asignavimai 2017 m.</t>
  </si>
  <si>
    <t>Projektas 2019 m.</t>
  </si>
  <si>
    <t>KT</t>
  </si>
  <si>
    <t>2018 m. poreikis</t>
  </si>
  <si>
    <t>2020 m. projektas</t>
  </si>
  <si>
    <t>2018 m.  asignavimai</t>
  </si>
  <si>
    <t>Poreikis 2020 m.</t>
  </si>
  <si>
    <t>Asignavimai 2018 m.</t>
  </si>
  <si>
    <t>Projektas 2020 m.</t>
  </si>
  <si>
    <t xml:space="preserve">2017 m. asignavimai  su pakei-timais (2017-02-23   Nr.T2-18)            </t>
  </si>
  <si>
    <t>Mokinių rengimas varžyboms, dalyvavimas jose, sporto renginių organizavimas, sporto ir poilsio stovyklų organizavimas, sportinio meistriškumo skatinimas</t>
  </si>
  <si>
    <t xml:space="preserve">Rajone vykstančių  renginių tęstinumo užtikrinimas ir kultūros projektų rėmimas, aukšto meistriškumo kultūros darbuotojų skatinimas </t>
  </si>
  <si>
    <t xml:space="preserve">2018 m. asignavimai                (2018-02-22   Nr.T2-        )            </t>
  </si>
  <si>
    <t>Kultūros įstaigų pastatų renovacija didinant jų energetinį efektyvumą ir pritaikymas bendruomenės poreikiams</t>
  </si>
  <si>
    <r>
      <t xml:space="preserve"> 2017–2020 METŲ JURBARKO RAJONO SAVIVALDYBĖS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
KULTŪROS IR SPORTO VEIKLŲ PLĖTROS PROGRAMOS (Nr. 06)
</t>
    </r>
  </si>
  <si>
    <t>Parkų infrastruktūros tvarkymo ir pritaikymo bendruomenės poreikiams projektai</t>
  </si>
  <si>
    <t>Jurbarko rajono savivaldybės tarybos</t>
  </si>
  <si>
    <t>2018 m. vasario 22 d. sprendimo Nr. T2-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</si>
</sst>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</numFmts>
  <fonts count="6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trike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trike/>
      <sz val="9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trike/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180" fontId="5" fillId="0" borderId="11" xfId="0" applyNumberFormat="1" applyFont="1" applyBorder="1" applyAlignment="1">
      <alignment horizontal="center" vertical="top"/>
    </xf>
    <xf numFmtId="180" fontId="5" fillId="0" borderId="12" xfId="0" applyNumberFormat="1" applyFont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/>
    </xf>
    <xf numFmtId="180" fontId="7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textRotation="90" wrapText="1"/>
    </xf>
    <xf numFmtId="0" fontId="1" fillId="0" borderId="14" xfId="0" applyFont="1" applyFill="1" applyBorder="1" applyAlignment="1">
      <alignment horizontal="center" vertical="top" textRotation="90" wrapText="1"/>
    </xf>
    <xf numFmtId="0" fontId="1" fillId="0" borderId="14" xfId="0" applyFont="1" applyBorder="1" applyAlignment="1">
      <alignment vertical="top" textRotation="90" wrapText="1"/>
    </xf>
    <xf numFmtId="180" fontId="7" fillId="0" borderId="15" xfId="0" applyNumberFormat="1" applyFont="1" applyBorder="1" applyAlignment="1">
      <alignment vertical="top" wrapText="1"/>
    </xf>
    <xf numFmtId="180" fontId="7" fillId="0" borderId="14" xfId="0" applyNumberFormat="1" applyFont="1" applyBorder="1" applyAlignment="1">
      <alignment vertical="top" wrapText="1"/>
    </xf>
    <xf numFmtId="180" fontId="7" fillId="0" borderId="16" xfId="0" applyNumberFormat="1" applyFont="1" applyBorder="1" applyAlignment="1">
      <alignment vertical="top" wrapText="1"/>
    </xf>
    <xf numFmtId="180" fontId="7" fillId="0" borderId="13" xfId="0" applyNumberFormat="1" applyFont="1" applyBorder="1" applyAlignment="1">
      <alignment horizontal="right" vertical="top" wrapText="1"/>
    </xf>
    <xf numFmtId="180" fontId="4" fillId="33" borderId="13" xfId="0" applyNumberFormat="1" applyFont="1" applyFill="1" applyBorder="1" applyAlignment="1">
      <alignment horizontal="center" vertical="top"/>
    </xf>
    <xf numFmtId="180" fontId="4" fillId="33" borderId="17" xfId="0" applyNumberFormat="1" applyFont="1" applyFill="1" applyBorder="1" applyAlignment="1">
      <alignment horizontal="center" vertical="top"/>
    </xf>
    <xf numFmtId="180" fontId="7" fillId="0" borderId="14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49" fontId="4" fillId="33" borderId="19" xfId="0" applyNumberFormat="1" applyFont="1" applyFill="1" applyBorder="1" applyAlignment="1">
      <alignment horizontal="center" vertical="top"/>
    </xf>
    <xf numFmtId="49" fontId="4" fillId="34" borderId="20" xfId="0" applyNumberFormat="1" applyFont="1" applyFill="1" applyBorder="1" applyAlignment="1">
      <alignment horizontal="center" vertical="top"/>
    </xf>
    <xf numFmtId="180" fontId="4" fillId="34" borderId="19" xfId="0" applyNumberFormat="1" applyFont="1" applyFill="1" applyBorder="1" applyAlignment="1">
      <alignment horizontal="center" vertical="top"/>
    </xf>
    <xf numFmtId="180" fontId="4" fillId="34" borderId="20" xfId="0" applyNumberFormat="1" applyFont="1" applyFill="1" applyBorder="1" applyAlignment="1">
      <alignment horizontal="center" vertical="top"/>
    </xf>
    <xf numFmtId="180" fontId="4" fillId="34" borderId="12" xfId="0" applyNumberFormat="1" applyFont="1" applyFill="1" applyBorder="1" applyAlignment="1">
      <alignment horizontal="center" vertical="top"/>
    </xf>
    <xf numFmtId="180" fontId="4" fillId="34" borderId="11" xfId="0" applyNumberFormat="1" applyFont="1" applyFill="1" applyBorder="1" applyAlignment="1">
      <alignment horizontal="center" vertical="top"/>
    </xf>
    <xf numFmtId="180" fontId="5" fillId="0" borderId="21" xfId="0" applyNumberFormat="1" applyFont="1" applyBorder="1" applyAlignment="1">
      <alignment horizontal="center" vertical="top"/>
    </xf>
    <xf numFmtId="180" fontId="4" fillId="33" borderId="15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 wrapText="1"/>
    </xf>
    <xf numFmtId="49" fontId="4" fillId="34" borderId="25" xfId="0" applyNumberFormat="1" applyFont="1" applyFill="1" applyBorder="1" applyAlignment="1">
      <alignment horizontal="center" vertical="top"/>
    </xf>
    <xf numFmtId="49" fontId="4" fillId="33" borderId="25" xfId="0" applyNumberFormat="1" applyFont="1" applyFill="1" applyBorder="1" applyAlignment="1">
      <alignment horizontal="center" vertical="top"/>
    </xf>
    <xf numFmtId="49" fontId="4" fillId="33" borderId="26" xfId="0" applyNumberFormat="1" applyFont="1" applyFill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180" fontId="5" fillId="0" borderId="29" xfId="0" applyNumberFormat="1" applyFont="1" applyBorder="1" applyAlignment="1">
      <alignment horizontal="center" vertical="top"/>
    </xf>
    <xf numFmtId="180" fontId="5" fillId="0" borderId="30" xfId="0" applyNumberFormat="1" applyFont="1" applyBorder="1" applyAlignment="1">
      <alignment horizontal="center" vertical="top"/>
    </xf>
    <xf numFmtId="180" fontId="5" fillId="0" borderId="13" xfId="0" applyNumberFormat="1" applyFont="1" applyBorder="1" applyAlignment="1">
      <alignment horizontal="center" vertical="top"/>
    </xf>
    <xf numFmtId="180" fontId="5" fillId="0" borderId="15" xfId="0" applyNumberFormat="1" applyFont="1" applyBorder="1" applyAlignment="1">
      <alignment horizontal="center" vertical="top"/>
    </xf>
    <xf numFmtId="180" fontId="5" fillId="0" borderId="3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180" fontId="4" fillId="0" borderId="0" xfId="0" applyNumberFormat="1" applyFont="1" applyFill="1" applyBorder="1" applyAlignment="1">
      <alignment horizontal="center" vertical="top"/>
    </xf>
    <xf numFmtId="49" fontId="4" fillId="33" borderId="3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34" borderId="33" xfId="0" applyNumberFormat="1" applyFont="1" applyFill="1" applyBorder="1" applyAlignment="1">
      <alignment horizontal="center" vertical="top"/>
    </xf>
    <xf numFmtId="180" fontId="4" fillId="35" borderId="18" xfId="0" applyNumberFormat="1" applyFont="1" applyFill="1" applyBorder="1" applyAlignment="1">
      <alignment horizontal="center" vertical="top"/>
    </xf>
    <xf numFmtId="180" fontId="4" fillId="35" borderId="14" xfId="0" applyNumberFormat="1" applyFont="1" applyFill="1" applyBorder="1" applyAlignment="1">
      <alignment horizontal="center" vertical="top"/>
    </xf>
    <xf numFmtId="180" fontId="4" fillId="35" borderId="16" xfId="0" applyNumberFormat="1" applyFont="1" applyFill="1" applyBorder="1" applyAlignment="1">
      <alignment horizontal="center" vertical="top"/>
    </xf>
    <xf numFmtId="0" fontId="6" fillId="35" borderId="11" xfId="0" applyFont="1" applyFill="1" applyBorder="1" applyAlignment="1">
      <alignment vertical="top" wrapText="1"/>
    </xf>
    <xf numFmtId="180" fontId="6" fillId="35" borderId="12" xfId="0" applyNumberFormat="1" applyFont="1" applyFill="1" applyBorder="1" applyAlignment="1">
      <alignment vertical="top" wrapText="1"/>
    </xf>
    <xf numFmtId="180" fontId="6" fillId="35" borderId="21" xfId="0" applyNumberFormat="1" applyFont="1" applyFill="1" applyBorder="1" applyAlignment="1">
      <alignment vertical="top" wrapText="1"/>
    </xf>
    <xf numFmtId="0" fontId="6" fillId="35" borderId="17" xfId="0" applyFont="1" applyFill="1" applyBorder="1" applyAlignment="1">
      <alignment vertical="top" wrapText="1"/>
    </xf>
    <xf numFmtId="180" fontId="6" fillId="35" borderId="13" xfId="0" applyNumberFormat="1" applyFont="1" applyFill="1" applyBorder="1" applyAlignment="1">
      <alignment vertical="top" wrapText="1"/>
    </xf>
    <xf numFmtId="180" fontId="6" fillId="35" borderId="15" xfId="0" applyNumberFormat="1" applyFont="1" applyFill="1" applyBorder="1" applyAlignment="1">
      <alignment vertical="top" wrapText="1"/>
    </xf>
    <xf numFmtId="49" fontId="4" fillId="35" borderId="34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180" fontId="5" fillId="0" borderId="11" xfId="0" applyNumberFormat="1" applyFont="1" applyFill="1" applyBorder="1" applyAlignment="1">
      <alignment horizontal="center" vertical="top"/>
    </xf>
    <xf numFmtId="180" fontId="5" fillId="0" borderId="12" xfId="0" applyNumberFormat="1" applyFont="1" applyFill="1" applyBorder="1" applyAlignment="1">
      <alignment horizontal="center" vertical="top"/>
    </xf>
    <xf numFmtId="180" fontId="5" fillId="0" borderId="35" xfId="0" applyNumberFormat="1" applyFont="1" applyFill="1" applyBorder="1" applyAlignment="1">
      <alignment horizontal="center" vertical="top"/>
    </xf>
    <xf numFmtId="180" fontId="5" fillId="0" borderId="29" xfId="0" applyNumberFormat="1" applyFont="1" applyFill="1" applyBorder="1" applyAlignment="1">
      <alignment horizontal="center" vertical="top"/>
    </xf>
    <xf numFmtId="180" fontId="5" fillId="0" borderId="36" xfId="0" applyNumberFormat="1" applyFont="1" applyFill="1" applyBorder="1" applyAlignment="1">
      <alignment horizontal="center" vertical="top"/>
    </xf>
    <xf numFmtId="180" fontId="5" fillId="0" borderId="37" xfId="0" applyNumberFormat="1" applyFont="1" applyFill="1" applyBorder="1" applyAlignment="1">
      <alignment horizontal="center" vertical="top"/>
    </xf>
    <xf numFmtId="180" fontId="5" fillId="0" borderId="38" xfId="0" applyNumberFormat="1" applyFont="1" applyFill="1" applyBorder="1" applyAlignment="1">
      <alignment horizontal="center" vertical="top"/>
    </xf>
    <xf numFmtId="180" fontId="5" fillId="0" borderId="39" xfId="0" applyNumberFormat="1" applyFont="1" applyFill="1" applyBorder="1" applyAlignment="1">
      <alignment horizontal="center" vertical="top"/>
    </xf>
    <xf numFmtId="180" fontId="5" fillId="0" borderId="40" xfId="0" applyNumberFormat="1" applyFont="1" applyFill="1" applyBorder="1" applyAlignment="1">
      <alignment horizontal="center" vertical="top"/>
    </xf>
    <xf numFmtId="180" fontId="5" fillId="0" borderId="13" xfId="0" applyNumberFormat="1" applyFont="1" applyFill="1" applyBorder="1" applyAlignment="1">
      <alignment horizontal="center" vertical="top"/>
    </xf>
    <xf numFmtId="180" fontId="5" fillId="0" borderId="21" xfId="0" applyNumberFormat="1" applyFont="1" applyFill="1" applyBorder="1" applyAlignment="1">
      <alignment horizontal="center" vertical="top"/>
    </xf>
    <xf numFmtId="180" fontId="5" fillId="0" borderId="17" xfId="0" applyNumberFormat="1" applyFont="1" applyFill="1" applyBorder="1" applyAlignment="1">
      <alignment horizontal="center" vertical="top"/>
    </xf>
    <xf numFmtId="180" fontId="5" fillId="0" borderId="15" xfId="0" applyNumberFormat="1" applyFont="1" applyFill="1" applyBorder="1" applyAlignment="1">
      <alignment horizontal="center" vertical="top"/>
    </xf>
    <xf numFmtId="180" fontId="5" fillId="0" borderId="41" xfId="0" applyNumberFormat="1" applyFont="1" applyFill="1" applyBorder="1" applyAlignment="1">
      <alignment horizontal="center" vertical="top"/>
    </xf>
    <xf numFmtId="180" fontId="5" fillId="0" borderId="42" xfId="0" applyNumberFormat="1" applyFont="1" applyFill="1" applyBorder="1" applyAlignment="1">
      <alignment horizontal="center" vertical="top"/>
    </xf>
    <xf numFmtId="180" fontId="5" fillId="0" borderId="43" xfId="0" applyNumberFormat="1" applyFont="1" applyFill="1" applyBorder="1" applyAlignment="1">
      <alignment horizontal="center" vertical="top"/>
    </xf>
    <xf numFmtId="180" fontId="5" fillId="0" borderId="41" xfId="0" applyNumberFormat="1" applyFont="1" applyBorder="1" applyAlignment="1">
      <alignment horizontal="center" vertical="top"/>
    </xf>
    <xf numFmtId="180" fontId="5" fillId="0" borderId="42" xfId="0" applyNumberFormat="1" applyFont="1" applyBorder="1" applyAlignment="1">
      <alignment horizontal="center" vertical="top"/>
    </xf>
    <xf numFmtId="180" fontId="4" fillId="34" borderId="44" xfId="0" applyNumberFormat="1" applyFont="1" applyFill="1" applyBorder="1" applyAlignment="1">
      <alignment horizontal="center" vertical="top"/>
    </xf>
    <xf numFmtId="180" fontId="4" fillId="36" borderId="18" xfId="0" applyNumberFormat="1" applyFont="1" applyFill="1" applyBorder="1" applyAlignment="1">
      <alignment horizontal="center" vertical="top"/>
    </xf>
    <xf numFmtId="180" fontId="4" fillId="36" borderId="14" xfId="0" applyNumberFormat="1" applyFont="1" applyFill="1" applyBorder="1" applyAlignment="1">
      <alignment horizontal="center" vertical="top"/>
    </xf>
    <xf numFmtId="180" fontId="4" fillId="36" borderId="16" xfId="0" applyNumberFormat="1" applyFont="1" applyFill="1" applyBorder="1" applyAlignment="1">
      <alignment horizontal="center" vertical="top"/>
    </xf>
    <xf numFmtId="180" fontId="5" fillId="36" borderId="11" xfId="0" applyNumberFormat="1" applyFont="1" applyFill="1" applyBorder="1" applyAlignment="1">
      <alignment horizontal="center" vertical="top"/>
    </xf>
    <xf numFmtId="180" fontId="5" fillId="36" borderId="12" xfId="0" applyNumberFormat="1" applyFont="1" applyFill="1" applyBorder="1" applyAlignment="1">
      <alignment horizontal="center" vertical="top"/>
    </xf>
    <xf numFmtId="180" fontId="5" fillId="36" borderId="21" xfId="0" applyNumberFormat="1" applyFont="1" applyFill="1" applyBorder="1" applyAlignment="1">
      <alignment horizontal="center" vertical="top"/>
    </xf>
    <xf numFmtId="180" fontId="4" fillId="36" borderId="45" xfId="0" applyNumberFormat="1" applyFont="1" applyFill="1" applyBorder="1" applyAlignment="1">
      <alignment horizontal="center" vertical="top"/>
    </xf>
    <xf numFmtId="180" fontId="4" fillId="36" borderId="46" xfId="0" applyNumberFormat="1" applyFont="1" applyFill="1" applyBorder="1" applyAlignment="1">
      <alignment horizontal="center" vertical="top"/>
    </xf>
    <xf numFmtId="180" fontId="5" fillId="36" borderId="37" xfId="0" applyNumberFormat="1" applyFont="1" applyFill="1" applyBorder="1" applyAlignment="1">
      <alignment horizontal="center" vertical="top"/>
    </xf>
    <xf numFmtId="180" fontId="5" fillId="36" borderId="47" xfId="0" applyNumberFormat="1" applyFont="1" applyFill="1" applyBorder="1" applyAlignment="1">
      <alignment horizontal="center" vertical="top"/>
    </xf>
    <xf numFmtId="180" fontId="5" fillId="36" borderId="17" xfId="0" applyNumberFormat="1" applyFont="1" applyFill="1" applyBorder="1" applyAlignment="1">
      <alignment horizontal="center" vertical="top"/>
    </xf>
    <xf numFmtId="180" fontId="5" fillId="36" borderId="13" xfId="0" applyNumberFormat="1" applyFont="1" applyFill="1" applyBorder="1" applyAlignment="1">
      <alignment horizontal="center" vertical="top"/>
    </xf>
    <xf numFmtId="180" fontId="5" fillId="36" borderId="42" xfId="0" applyNumberFormat="1" applyFont="1" applyFill="1" applyBorder="1" applyAlignment="1">
      <alignment horizontal="center" vertical="top"/>
    </xf>
    <xf numFmtId="180" fontId="5" fillId="36" borderId="41" xfId="0" applyNumberFormat="1" applyFont="1" applyFill="1" applyBorder="1" applyAlignment="1">
      <alignment horizontal="center" vertical="top"/>
    </xf>
    <xf numFmtId="180" fontId="5" fillId="36" borderId="35" xfId="0" applyNumberFormat="1" applyFont="1" applyFill="1" applyBorder="1" applyAlignment="1">
      <alignment horizontal="center" vertical="top"/>
    </xf>
    <xf numFmtId="180" fontId="5" fillId="36" borderId="29" xfId="0" applyNumberFormat="1" applyFont="1" applyFill="1" applyBorder="1" applyAlignment="1">
      <alignment horizontal="center" vertical="top"/>
    </xf>
    <xf numFmtId="180" fontId="5" fillId="36" borderId="43" xfId="0" applyNumberFormat="1" applyFont="1" applyFill="1" applyBorder="1" applyAlignment="1">
      <alignment horizontal="center" vertical="top"/>
    </xf>
    <xf numFmtId="180" fontId="4" fillId="36" borderId="48" xfId="0" applyNumberFormat="1" applyFont="1" applyFill="1" applyBorder="1" applyAlignment="1">
      <alignment horizontal="center" vertical="top"/>
    </xf>
    <xf numFmtId="180" fontId="4" fillId="36" borderId="49" xfId="0" applyNumberFormat="1" applyFont="1" applyFill="1" applyBorder="1" applyAlignment="1">
      <alignment horizontal="center" vertical="top"/>
    </xf>
    <xf numFmtId="180" fontId="4" fillId="36" borderId="50" xfId="0" applyNumberFormat="1" applyFont="1" applyFill="1" applyBorder="1" applyAlignment="1">
      <alignment horizontal="center" vertical="top"/>
    </xf>
    <xf numFmtId="180" fontId="5" fillId="36" borderId="30" xfId="0" applyNumberFormat="1" applyFont="1" applyFill="1" applyBorder="1" applyAlignment="1">
      <alignment horizontal="center" vertical="top"/>
    </xf>
    <xf numFmtId="180" fontId="5" fillId="36" borderId="15" xfId="0" applyNumberFormat="1" applyFont="1" applyFill="1" applyBorder="1" applyAlignment="1">
      <alignment horizontal="center" vertical="top"/>
    </xf>
    <xf numFmtId="180" fontId="5" fillId="36" borderId="38" xfId="0" applyNumberFormat="1" applyFont="1" applyFill="1" applyBorder="1" applyAlignment="1">
      <alignment horizontal="center" vertical="top"/>
    </xf>
    <xf numFmtId="180" fontId="5" fillId="36" borderId="40" xfId="0" applyNumberFormat="1" applyFont="1" applyFill="1" applyBorder="1" applyAlignment="1">
      <alignment horizontal="center" vertical="top"/>
    </xf>
    <xf numFmtId="180" fontId="5" fillId="36" borderId="39" xfId="0" applyNumberFormat="1" applyFont="1" applyFill="1" applyBorder="1" applyAlignment="1">
      <alignment horizontal="center" vertical="top"/>
    </xf>
    <xf numFmtId="0" fontId="6" fillId="36" borderId="17" xfId="0" applyFont="1" applyFill="1" applyBorder="1" applyAlignment="1">
      <alignment vertical="top" wrapText="1"/>
    </xf>
    <xf numFmtId="180" fontId="6" fillId="36" borderId="13" xfId="0" applyNumberFormat="1" applyFont="1" applyFill="1" applyBorder="1" applyAlignment="1">
      <alignment vertical="top" wrapText="1"/>
    </xf>
    <xf numFmtId="180" fontId="6" fillId="36" borderId="15" xfId="0" applyNumberFormat="1" applyFont="1" applyFill="1" applyBorder="1" applyAlignment="1">
      <alignment vertical="top" wrapText="1"/>
    </xf>
    <xf numFmtId="0" fontId="6" fillId="36" borderId="48" xfId="0" applyFont="1" applyFill="1" applyBorder="1" applyAlignment="1">
      <alignment vertical="top" wrapText="1"/>
    </xf>
    <xf numFmtId="180" fontId="6" fillId="36" borderId="49" xfId="0" applyNumberFormat="1" applyFont="1" applyFill="1" applyBorder="1" applyAlignment="1">
      <alignment vertical="top" wrapText="1"/>
    </xf>
    <xf numFmtId="180" fontId="6" fillId="36" borderId="51" xfId="0" applyNumberFormat="1" applyFont="1" applyFill="1" applyBorder="1" applyAlignment="1">
      <alignment vertical="top" wrapText="1"/>
    </xf>
    <xf numFmtId="180" fontId="7" fillId="36" borderId="13" xfId="0" applyNumberFormat="1" applyFont="1" applyFill="1" applyBorder="1" applyAlignment="1">
      <alignment vertical="top" wrapText="1"/>
    </xf>
    <xf numFmtId="180" fontId="7" fillId="36" borderId="14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5" fillId="0" borderId="52" xfId="0" applyFont="1" applyBorder="1" applyAlignment="1">
      <alignment horizontal="center" vertical="top"/>
    </xf>
    <xf numFmtId="180" fontId="5" fillId="0" borderId="49" xfId="0" applyNumberFormat="1" applyFont="1" applyFill="1" applyBorder="1" applyAlignment="1">
      <alignment horizontal="center" vertical="top"/>
    </xf>
    <xf numFmtId="180" fontId="5" fillId="36" borderId="53" xfId="0" applyNumberFormat="1" applyFont="1" applyFill="1" applyBorder="1" applyAlignment="1">
      <alignment horizontal="center" vertical="top"/>
    </xf>
    <xf numFmtId="180" fontId="5" fillId="36" borderId="49" xfId="0" applyNumberFormat="1" applyFont="1" applyFill="1" applyBorder="1" applyAlignment="1">
      <alignment horizontal="center" vertical="top"/>
    </xf>
    <xf numFmtId="180" fontId="5" fillId="36" borderId="50" xfId="0" applyNumberFormat="1" applyFont="1" applyFill="1" applyBorder="1" applyAlignment="1">
      <alignment horizontal="center" vertical="top"/>
    </xf>
    <xf numFmtId="180" fontId="5" fillId="0" borderId="49" xfId="0" applyNumberFormat="1" applyFont="1" applyBorder="1" applyAlignment="1">
      <alignment horizontal="center" vertical="top"/>
    </xf>
    <xf numFmtId="180" fontId="5" fillId="0" borderId="51" xfId="0" applyNumberFormat="1" applyFont="1" applyBorder="1" applyAlignment="1">
      <alignment horizontal="center" vertical="top"/>
    </xf>
    <xf numFmtId="49" fontId="4" fillId="33" borderId="33" xfId="0" applyNumberFormat="1" applyFont="1" applyFill="1" applyBorder="1" applyAlignment="1">
      <alignment horizontal="center" vertical="top" wrapText="1"/>
    </xf>
    <xf numFmtId="49" fontId="4" fillId="33" borderId="33" xfId="0" applyNumberFormat="1" applyFont="1" applyFill="1" applyBorder="1" applyAlignment="1">
      <alignment horizontal="center" vertical="top"/>
    </xf>
    <xf numFmtId="49" fontId="4" fillId="34" borderId="54" xfId="0" applyNumberFormat="1" applyFont="1" applyFill="1" applyBorder="1" applyAlignment="1">
      <alignment horizontal="center" vertical="top"/>
    </xf>
    <xf numFmtId="180" fontId="5" fillId="0" borderId="11" xfId="0" applyNumberFormat="1" applyFont="1" applyFill="1" applyBorder="1" applyAlignment="1">
      <alignment horizontal="center" vertical="top" wrapText="1"/>
    </xf>
    <xf numFmtId="180" fontId="5" fillId="0" borderId="12" xfId="0" applyNumberFormat="1" applyFont="1" applyBorder="1" applyAlignment="1">
      <alignment horizontal="center" vertical="top" wrapText="1"/>
    </xf>
    <xf numFmtId="180" fontId="5" fillId="0" borderId="13" xfId="0" applyNumberFormat="1" applyFont="1" applyBorder="1" applyAlignment="1">
      <alignment horizontal="center" vertical="top" wrapText="1"/>
    </xf>
    <xf numFmtId="180" fontId="5" fillId="0" borderId="17" xfId="0" applyNumberFormat="1" applyFont="1" applyFill="1" applyBorder="1" applyAlignment="1">
      <alignment horizontal="center" vertical="top" wrapText="1"/>
    </xf>
    <xf numFmtId="180" fontId="5" fillId="0" borderId="50" xfId="0" applyNumberFormat="1" applyFont="1" applyBorder="1" applyAlignment="1">
      <alignment horizontal="center" vertical="top"/>
    </xf>
    <xf numFmtId="180" fontId="5" fillId="0" borderId="48" xfId="0" applyNumberFormat="1" applyFont="1" applyFill="1" applyBorder="1" applyAlignment="1">
      <alignment horizontal="center" vertical="top" wrapText="1"/>
    </xf>
    <xf numFmtId="180" fontId="5" fillId="0" borderId="49" xfId="0" applyNumberFormat="1" applyFont="1" applyBorder="1" applyAlignment="1">
      <alignment horizontal="center" vertical="top" wrapText="1"/>
    </xf>
    <xf numFmtId="0" fontId="4" fillId="36" borderId="52" xfId="0" applyFont="1" applyFill="1" applyBorder="1" applyAlignment="1">
      <alignment horizontal="center" vertical="top"/>
    </xf>
    <xf numFmtId="180" fontId="5" fillId="0" borderId="30" xfId="0" applyNumberFormat="1" applyFont="1" applyFill="1" applyBorder="1" applyAlignment="1">
      <alignment horizontal="center" vertical="top"/>
    </xf>
    <xf numFmtId="0" fontId="4" fillId="36" borderId="55" xfId="0" applyFont="1" applyFill="1" applyBorder="1" applyAlignment="1">
      <alignment horizontal="center" vertical="top"/>
    </xf>
    <xf numFmtId="180" fontId="4" fillId="34" borderId="19" xfId="0" applyNumberFormat="1" applyFont="1" applyFill="1" applyBorder="1" applyAlignment="1">
      <alignment vertical="top"/>
    </xf>
    <xf numFmtId="180" fontId="4" fillId="34" borderId="2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180" fontId="5" fillId="0" borderId="13" xfId="0" applyNumberFormat="1" applyFont="1" applyFill="1" applyBorder="1" applyAlignment="1">
      <alignment horizontal="center" vertical="top" wrapText="1"/>
    </xf>
    <xf numFmtId="0" fontId="4" fillId="36" borderId="56" xfId="0" applyFont="1" applyFill="1" applyBorder="1" applyAlignment="1">
      <alignment horizontal="center" vertical="top"/>
    </xf>
    <xf numFmtId="49" fontId="4" fillId="34" borderId="57" xfId="0" applyNumberFormat="1" applyFont="1" applyFill="1" applyBorder="1" applyAlignment="1">
      <alignment horizontal="center" vertical="top"/>
    </xf>
    <xf numFmtId="0" fontId="4" fillId="36" borderId="34" xfId="0" applyFont="1" applyFill="1" applyBorder="1" applyAlignment="1">
      <alignment horizontal="center" vertical="top"/>
    </xf>
    <xf numFmtId="180" fontId="5" fillId="0" borderId="41" xfId="0" applyNumberFormat="1" applyFont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36" xfId="0" applyNumberFormat="1" applyFont="1" applyFill="1" applyBorder="1" applyAlignment="1">
      <alignment horizontal="center" vertical="top" wrapText="1"/>
    </xf>
    <xf numFmtId="180" fontId="58" fillId="0" borderId="10" xfId="0" applyNumberFormat="1" applyFont="1" applyFill="1" applyBorder="1" applyAlignment="1">
      <alignment horizontal="center" vertical="top" wrapText="1"/>
    </xf>
    <xf numFmtId="180" fontId="58" fillId="0" borderId="27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180" fontId="61" fillId="36" borderId="55" xfId="0" applyNumberFormat="1" applyFont="1" applyFill="1" applyBorder="1" applyAlignment="1">
      <alignment horizontal="center" vertical="top" wrapText="1"/>
    </xf>
    <xf numFmtId="180" fontId="58" fillId="0" borderId="58" xfId="0" applyNumberFormat="1" applyFont="1" applyFill="1" applyBorder="1" applyAlignment="1">
      <alignment horizontal="center" vertical="top"/>
    </xf>
    <xf numFmtId="180" fontId="58" fillId="0" borderId="59" xfId="0" applyNumberFormat="1" applyFont="1" applyFill="1" applyBorder="1" applyAlignment="1">
      <alignment horizontal="center" vertical="top"/>
    </xf>
    <xf numFmtId="180" fontId="61" fillId="0" borderId="0" xfId="0" applyNumberFormat="1" applyFont="1" applyFill="1" applyBorder="1" applyAlignment="1">
      <alignment horizontal="center" vertical="top"/>
    </xf>
    <xf numFmtId="0" fontId="60" fillId="0" borderId="0" xfId="0" applyFont="1" applyBorder="1" applyAlignment="1">
      <alignment vertical="top"/>
    </xf>
    <xf numFmtId="180" fontId="61" fillId="0" borderId="0" xfId="0" applyNumberFormat="1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vertical="top"/>
    </xf>
    <xf numFmtId="180" fontId="5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/>
    </xf>
    <xf numFmtId="180" fontId="5" fillId="0" borderId="27" xfId="0" applyNumberFormat="1" applyFont="1" applyFill="1" applyBorder="1" applyAlignment="1">
      <alignment horizontal="center" vertical="top" wrapText="1"/>
    </xf>
    <xf numFmtId="180" fontId="5" fillId="0" borderId="27" xfId="0" applyNumberFormat="1" applyFont="1" applyFill="1" applyBorder="1" applyAlignment="1">
      <alignment horizontal="center" vertical="top"/>
    </xf>
    <xf numFmtId="180" fontId="4" fillId="36" borderId="55" xfId="0" applyNumberFormat="1" applyFont="1" applyFill="1" applyBorder="1" applyAlignment="1">
      <alignment horizontal="center" vertical="top" wrapText="1"/>
    </xf>
    <xf numFmtId="180" fontId="5" fillId="0" borderId="28" xfId="0" applyNumberFormat="1" applyFont="1" applyFill="1" applyBorder="1" applyAlignment="1">
      <alignment horizontal="center" vertical="top" wrapText="1"/>
    </xf>
    <xf numFmtId="180" fontId="5" fillId="0" borderId="28" xfId="0" applyNumberFormat="1" applyFont="1" applyFill="1" applyBorder="1" applyAlignment="1">
      <alignment horizontal="center" vertical="top"/>
    </xf>
    <xf numFmtId="180" fontId="5" fillId="0" borderId="22" xfId="0" applyNumberFormat="1" applyFont="1" applyFill="1" applyBorder="1" applyAlignment="1">
      <alignment horizontal="center" vertical="top" wrapText="1"/>
    </xf>
    <xf numFmtId="180" fontId="5" fillId="0" borderId="52" xfId="0" applyNumberFormat="1" applyFont="1" applyFill="1" applyBorder="1" applyAlignment="1">
      <alignment horizontal="center" vertical="top" wrapText="1"/>
    </xf>
    <xf numFmtId="180" fontId="4" fillId="36" borderId="55" xfId="0" applyNumberFormat="1" applyFont="1" applyFill="1" applyBorder="1" applyAlignment="1">
      <alignment horizontal="center" vertical="top"/>
    </xf>
    <xf numFmtId="180" fontId="4" fillId="34" borderId="25" xfId="0" applyNumberFormat="1" applyFont="1" applyFill="1" applyBorder="1" applyAlignment="1">
      <alignment vertical="top"/>
    </xf>
    <xf numFmtId="180" fontId="5" fillId="0" borderId="58" xfId="0" applyNumberFormat="1" applyFont="1" applyFill="1" applyBorder="1" applyAlignment="1">
      <alignment horizontal="center" vertical="top" wrapText="1"/>
    </xf>
    <xf numFmtId="180" fontId="5" fillId="0" borderId="58" xfId="0" applyNumberFormat="1" applyFont="1" applyFill="1" applyBorder="1" applyAlignment="1">
      <alignment horizontal="center" vertical="top"/>
    </xf>
    <xf numFmtId="180" fontId="4" fillId="36" borderId="60" xfId="0" applyNumberFormat="1" applyFont="1" applyFill="1" applyBorder="1" applyAlignment="1">
      <alignment horizontal="center" vertical="top" wrapText="1"/>
    </xf>
    <xf numFmtId="180" fontId="5" fillId="0" borderId="61" xfId="0" applyNumberFormat="1" applyFont="1" applyFill="1" applyBorder="1" applyAlignment="1">
      <alignment horizontal="center" vertical="top"/>
    </xf>
    <xf numFmtId="180" fontId="5" fillId="0" borderId="62" xfId="0" applyNumberFormat="1" applyFont="1" applyFill="1" applyBorder="1" applyAlignment="1">
      <alignment horizontal="center" vertical="top" wrapText="1"/>
    </xf>
    <xf numFmtId="180" fontId="4" fillId="36" borderId="63" xfId="0" applyNumberFormat="1" applyFont="1" applyFill="1" applyBorder="1" applyAlignment="1">
      <alignment horizontal="center" vertical="top"/>
    </xf>
    <xf numFmtId="180" fontId="4" fillId="36" borderId="60" xfId="0" applyNumberFormat="1" applyFont="1" applyFill="1" applyBorder="1" applyAlignment="1">
      <alignment horizontal="center" vertical="top"/>
    </xf>
    <xf numFmtId="180" fontId="5" fillId="0" borderId="59" xfId="0" applyNumberFormat="1" applyFont="1" applyFill="1" applyBorder="1" applyAlignment="1">
      <alignment horizontal="center" vertical="top"/>
    </xf>
    <xf numFmtId="180" fontId="4" fillId="36" borderId="56" xfId="0" applyNumberFormat="1" applyFont="1" applyFill="1" applyBorder="1" applyAlignment="1">
      <alignment horizontal="center" vertical="top" wrapText="1"/>
    </xf>
    <xf numFmtId="180" fontId="5" fillId="0" borderId="61" xfId="0" applyNumberFormat="1" applyFont="1" applyFill="1" applyBorder="1" applyAlignment="1">
      <alignment horizontal="center" vertical="top" wrapText="1"/>
    </xf>
    <xf numFmtId="180" fontId="5" fillId="0" borderId="59" xfId="0" applyNumberFormat="1" applyFont="1" applyFill="1" applyBorder="1" applyAlignment="1">
      <alignment horizontal="center" vertical="top" wrapText="1"/>
    </xf>
    <xf numFmtId="180" fontId="4" fillId="34" borderId="57" xfId="0" applyNumberFormat="1" applyFont="1" applyFill="1" applyBorder="1" applyAlignment="1">
      <alignment horizontal="center" vertical="top"/>
    </xf>
    <xf numFmtId="180" fontId="4" fillId="34" borderId="64" xfId="0" applyNumberFormat="1" applyFont="1" applyFill="1" applyBorder="1" applyAlignment="1">
      <alignment horizontal="center" vertical="top"/>
    </xf>
    <xf numFmtId="180" fontId="5" fillId="0" borderId="23" xfId="0" applyNumberFormat="1" applyFont="1" applyFill="1" applyBorder="1" applyAlignment="1">
      <alignment horizontal="center" vertical="top" wrapText="1"/>
    </xf>
    <xf numFmtId="180" fontId="5" fillId="0" borderId="65" xfId="0" applyNumberFormat="1" applyFont="1" applyFill="1" applyBorder="1" applyAlignment="1">
      <alignment horizontal="center" vertical="top" wrapText="1"/>
    </xf>
    <xf numFmtId="180" fontId="4" fillId="36" borderId="34" xfId="0" applyNumberFormat="1" applyFont="1" applyFill="1" applyBorder="1" applyAlignment="1">
      <alignment horizontal="center" vertical="top"/>
    </xf>
    <xf numFmtId="180" fontId="4" fillId="33" borderId="66" xfId="0" applyNumberFormat="1" applyFont="1" applyFill="1" applyBorder="1" applyAlignment="1">
      <alignment horizontal="center" vertical="top"/>
    </xf>
    <xf numFmtId="180" fontId="4" fillId="33" borderId="22" xfId="0" applyNumberFormat="1" applyFont="1" applyFill="1" applyBorder="1" applyAlignment="1">
      <alignment horizontal="center" vertical="top"/>
    </xf>
    <xf numFmtId="180" fontId="4" fillId="35" borderId="63" xfId="0" applyNumberFormat="1" applyFont="1" applyFill="1" applyBorder="1" applyAlignment="1">
      <alignment horizontal="center" vertical="top"/>
    </xf>
    <xf numFmtId="180" fontId="4" fillId="35" borderId="55" xfId="0" applyNumberFormat="1" applyFont="1" applyFill="1" applyBorder="1" applyAlignment="1">
      <alignment horizontal="center" vertical="top"/>
    </xf>
    <xf numFmtId="180" fontId="16" fillId="0" borderId="31" xfId="0" applyNumberFormat="1" applyFont="1" applyFill="1" applyBorder="1" applyAlignment="1">
      <alignment horizontal="center" vertical="top"/>
    </xf>
    <xf numFmtId="180" fontId="16" fillId="0" borderId="12" xfId="0" applyNumberFormat="1" applyFont="1" applyFill="1" applyBorder="1" applyAlignment="1">
      <alignment horizontal="center" vertical="top"/>
    </xf>
    <xf numFmtId="180" fontId="16" fillId="0" borderId="41" xfId="0" applyNumberFormat="1" applyFont="1" applyFill="1" applyBorder="1" applyAlignment="1">
      <alignment horizontal="center" vertical="top"/>
    </xf>
    <xf numFmtId="180" fontId="63" fillId="37" borderId="11" xfId="0" applyNumberFormat="1" applyFont="1" applyFill="1" applyBorder="1" applyAlignment="1">
      <alignment horizontal="center" vertical="top"/>
    </xf>
    <xf numFmtId="180" fontId="63" fillId="37" borderId="12" xfId="0" applyNumberFormat="1" applyFont="1" applyFill="1" applyBorder="1" applyAlignment="1">
      <alignment horizontal="center" vertical="top"/>
    </xf>
    <xf numFmtId="180" fontId="63" fillId="37" borderId="41" xfId="0" applyNumberFormat="1" applyFont="1" applyFill="1" applyBorder="1" applyAlignment="1">
      <alignment horizontal="center" vertical="top"/>
    </xf>
    <xf numFmtId="180" fontId="63" fillId="37" borderId="17" xfId="0" applyNumberFormat="1" applyFont="1" applyFill="1" applyBorder="1" applyAlignment="1">
      <alignment horizontal="center" vertical="top"/>
    </xf>
    <xf numFmtId="180" fontId="63" fillId="37" borderId="21" xfId="0" applyNumberFormat="1" applyFont="1" applyFill="1" applyBorder="1" applyAlignment="1">
      <alignment horizontal="center" vertical="top"/>
    </xf>
    <xf numFmtId="180" fontId="63" fillId="37" borderId="23" xfId="0" applyNumberFormat="1" applyFont="1" applyFill="1" applyBorder="1" applyAlignment="1">
      <alignment horizontal="center" vertical="top" wrapText="1"/>
    </xf>
    <xf numFmtId="180" fontId="63" fillId="37" borderId="1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180" fontId="16" fillId="0" borderId="17" xfId="0" applyNumberFormat="1" applyFont="1" applyFill="1" applyBorder="1" applyAlignment="1">
      <alignment horizontal="center" vertical="top"/>
    </xf>
    <xf numFmtId="180" fontId="16" fillId="0" borderId="13" xfId="0" applyNumberFormat="1" applyFont="1" applyFill="1" applyBorder="1" applyAlignment="1">
      <alignment horizontal="center" vertical="top"/>
    </xf>
    <xf numFmtId="180" fontId="16" fillId="0" borderId="42" xfId="0" applyNumberFormat="1" applyFont="1" applyFill="1" applyBorder="1" applyAlignment="1">
      <alignment horizontal="center" vertical="top"/>
    </xf>
    <xf numFmtId="180" fontId="63" fillId="37" borderId="13" xfId="0" applyNumberFormat="1" applyFont="1" applyFill="1" applyBorder="1" applyAlignment="1">
      <alignment horizontal="center" vertical="top"/>
    </xf>
    <xf numFmtId="180" fontId="63" fillId="37" borderId="42" xfId="0" applyNumberFormat="1" applyFont="1" applyFill="1" applyBorder="1" applyAlignment="1">
      <alignment horizontal="center" vertical="top"/>
    </xf>
    <xf numFmtId="180" fontId="63" fillId="37" borderId="32" xfId="0" applyNumberFormat="1" applyFont="1" applyFill="1" applyBorder="1" applyAlignment="1">
      <alignment horizontal="center" vertical="top" wrapText="1"/>
    </xf>
    <xf numFmtId="180" fontId="63" fillId="37" borderId="22" xfId="0" applyNumberFormat="1" applyFont="1" applyFill="1" applyBorder="1" applyAlignment="1">
      <alignment horizontal="center" vertical="top" wrapText="1"/>
    </xf>
    <xf numFmtId="180" fontId="16" fillId="0" borderId="29" xfId="0" applyNumberFormat="1" applyFont="1" applyFill="1" applyBorder="1" applyAlignment="1">
      <alignment horizontal="center" vertical="top"/>
    </xf>
    <xf numFmtId="180" fontId="16" fillId="0" borderId="43" xfId="0" applyNumberFormat="1" applyFont="1" applyFill="1" applyBorder="1" applyAlignment="1">
      <alignment horizontal="center" vertical="top"/>
    </xf>
    <xf numFmtId="180" fontId="63" fillId="37" borderId="35" xfId="0" applyNumberFormat="1" applyFont="1" applyFill="1" applyBorder="1" applyAlignment="1">
      <alignment horizontal="center" vertical="top"/>
    </xf>
    <xf numFmtId="180" fontId="63" fillId="37" borderId="29" xfId="0" applyNumberFormat="1" applyFont="1" applyFill="1" applyBorder="1" applyAlignment="1">
      <alignment horizontal="center" vertical="top"/>
    </xf>
    <xf numFmtId="180" fontId="63" fillId="37" borderId="43" xfId="0" applyNumberFormat="1" applyFont="1" applyFill="1" applyBorder="1" applyAlignment="1">
      <alignment horizontal="center" vertical="top"/>
    </xf>
    <xf numFmtId="180" fontId="63" fillId="37" borderId="31" xfId="0" applyNumberFormat="1" applyFont="1" applyFill="1" applyBorder="1" applyAlignment="1">
      <alignment horizontal="center" vertical="top"/>
    </xf>
    <xf numFmtId="180" fontId="63" fillId="37" borderId="65" xfId="0" applyNumberFormat="1" applyFont="1" applyFill="1" applyBorder="1" applyAlignment="1">
      <alignment horizontal="center" vertical="top" wrapText="1"/>
    </xf>
    <xf numFmtId="180" fontId="63" fillId="37" borderId="27" xfId="0" applyNumberFormat="1" applyFont="1" applyFill="1" applyBorder="1" applyAlignment="1">
      <alignment horizontal="center" vertical="top" wrapText="1"/>
    </xf>
    <xf numFmtId="180" fontId="15" fillId="36" borderId="46" xfId="0" applyNumberFormat="1" applyFont="1" applyFill="1" applyBorder="1" applyAlignment="1">
      <alignment horizontal="center" vertical="top"/>
    </xf>
    <xf numFmtId="180" fontId="15" fillId="36" borderId="14" xfId="0" applyNumberFormat="1" applyFont="1" applyFill="1" applyBorder="1" applyAlignment="1">
      <alignment horizontal="center" vertical="top"/>
    </xf>
    <xf numFmtId="180" fontId="15" fillId="36" borderId="16" xfId="0" applyNumberFormat="1" applyFont="1" applyFill="1" applyBorder="1" applyAlignment="1">
      <alignment horizontal="center" vertical="top"/>
    </xf>
    <xf numFmtId="180" fontId="15" fillId="36" borderId="18" xfId="0" applyNumberFormat="1" applyFont="1" applyFill="1" applyBorder="1" applyAlignment="1">
      <alignment horizontal="center" vertical="top"/>
    </xf>
    <xf numFmtId="180" fontId="15" fillId="36" borderId="45" xfId="0" applyNumberFormat="1" applyFont="1" applyFill="1" applyBorder="1" applyAlignment="1">
      <alignment horizontal="center" vertical="top"/>
    </xf>
    <xf numFmtId="180" fontId="15" fillId="36" borderId="34" xfId="0" applyNumberFormat="1" applyFont="1" applyFill="1" applyBorder="1" applyAlignment="1">
      <alignment horizontal="center" vertical="top"/>
    </xf>
    <xf numFmtId="180" fontId="15" fillId="36" borderId="55" xfId="0" applyNumberFormat="1" applyFont="1" applyFill="1" applyBorder="1" applyAlignment="1">
      <alignment horizontal="center" vertical="top"/>
    </xf>
    <xf numFmtId="0" fontId="5" fillId="0" borderId="67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180" fontId="5" fillId="0" borderId="37" xfId="0" applyNumberFormat="1" applyFont="1" applyBorder="1" applyAlignment="1">
      <alignment horizontal="center" vertical="top"/>
    </xf>
    <xf numFmtId="180" fontId="5" fillId="0" borderId="68" xfId="0" applyNumberFormat="1" applyFont="1" applyBorder="1" applyAlignment="1">
      <alignment horizontal="center" vertical="top"/>
    </xf>
    <xf numFmtId="180" fontId="5" fillId="0" borderId="36" xfId="0" applyNumberFormat="1" applyFont="1" applyBorder="1" applyAlignment="1">
      <alignment horizontal="center" vertical="top"/>
    </xf>
    <xf numFmtId="180" fontId="5" fillId="0" borderId="40" xfId="0" applyNumberFormat="1" applyFont="1" applyBorder="1" applyAlignment="1">
      <alignment horizontal="center" vertical="top"/>
    </xf>
    <xf numFmtId="180" fontId="5" fillId="0" borderId="66" xfId="0" applyNumberFormat="1" applyFont="1" applyFill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/>
    </xf>
    <xf numFmtId="180" fontId="5" fillId="0" borderId="38" xfId="0" applyNumberFormat="1" applyFont="1" applyBorder="1" applyAlignment="1">
      <alignment horizontal="center" vertical="top"/>
    </xf>
    <xf numFmtId="180" fontId="5" fillId="0" borderId="0" xfId="0" applyNumberFormat="1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38" borderId="12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4" fillId="35" borderId="69" xfId="0" applyFont="1" applyFill="1" applyBorder="1" applyAlignment="1">
      <alignment horizontal="center" vertical="top" wrapText="1"/>
    </xf>
    <xf numFmtId="0" fontId="4" fillId="35" borderId="70" xfId="0" applyFont="1" applyFill="1" applyBorder="1" applyAlignment="1">
      <alignment horizontal="center" vertical="top" wrapText="1"/>
    </xf>
    <xf numFmtId="0" fontId="4" fillId="35" borderId="71" xfId="0" applyFont="1" applyFill="1" applyBorder="1" applyAlignment="1">
      <alignment horizontal="center" vertical="top" wrapText="1"/>
    </xf>
    <xf numFmtId="49" fontId="4" fillId="33" borderId="72" xfId="0" applyNumberFormat="1" applyFont="1" applyFill="1" applyBorder="1" applyAlignment="1">
      <alignment horizontal="center" vertical="top"/>
    </xf>
    <xf numFmtId="49" fontId="4" fillId="33" borderId="27" xfId="0" applyNumberFormat="1" applyFont="1" applyFill="1" applyBorder="1" applyAlignment="1">
      <alignment horizontal="center" vertical="top"/>
    </xf>
    <xf numFmtId="49" fontId="4" fillId="33" borderId="56" xfId="0" applyNumberFormat="1" applyFont="1" applyFill="1" applyBorder="1" applyAlignment="1">
      <alignment horizontal="center" vertical="top"/>
    </xf>
    <xf numFmtId="49" fontId="4" fillId="33" borderId="73" xfId="0" applyNumberFormat="1" applyFont="1" applyFill="1" applyBorder="1" applyAlignment="1">
      <alignment horizontal="center" vertical="top"/>
    </xf>
    <xf numFmtId="49" fontId="4" fillId="33" borderId="26" xfId="0" applyNumberFormat="1" applyFont="1" applyFill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4" fillId="34" borderId="54" xfId="0" applyNumberFormat="1" applyFont="1" applyFill="1" applyBorder="1" applyAlignment="1">
      <alignment horizontal="right" vertical="top"/>
    </xf>
    <xf numFmtId="49" fontId="4" fillId="34" borderId="74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55" xfId="0" applyNumberFormat="1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/>
    </xf>
    <xf numFmtId="49" fontId="4" fillId="34" borderId="55" xfId="0" applyNumberFormat="1" applyFont="1" applyFill="1" applyBorder="1" applyAlignment="1">
      <alignment horizontal="center" vertical="top"/>
    </xf>
    <xf numFmtId="49" fontId="4" fillId="34" borderId="72" xfId="0" applyNumberFormat="1" applyFont="1" applyFill="1" applyBorder="1" applyAlignment="1">
      <alignment horizontal="center" vertical="top"/>
    </xf>
    <xf numFmtId="49" fontId="4" fillId="34" borderId="27" xfId="0" applyNumberFormat="1" applyFont="1" applyFill="1" applyBorder="1" applyAlignment="1">
      <alignment horizontal="center" vertical="top"/>
    </xf>
    <xf numFmtId="49" fontId="4" fillId="34" borderId="56" xfId="0" applyNumberFormat="1" applyFont="1" applyFill="1" applyBorder="1" applyAlignment="1">
      <alignment horizontal="center" vertical="top"/>
    </xf>
    <xf numFmtId="49" fontId="4" fillId="33" borderId="19" xfId="0" applyNumberFormat="1" applyFont="1" applyFill="1" applyBorder="1" applyAlignment="1">
      <alignment horizontal="right" vertical="top"/>
    </xf>
    <xf numFmtId="49" fontId="4" fillId="33" borderId="20" xfId="0" applyNumberFormat="1" applyFont="1" applyFill="1" applyBorder="1" applyAlignment="1">
      <alignment horizontal="right" vertical="top"/>
    </xf>
    <xf numFmtId="49" fontId="4" fillId="33" borderId="64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55" xfId="0" applyNumberFormat="1" applyFont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63" xfId="0" applyNumberFormat="1" applyFont="1" applyBorder="1" applyAlignment="1">
      <alignment horizontal="center" vertical="top"/>
    </xf>
    <xf numFmtId="49" fontId="12" fillId="0" borderId="72" xfId="0" applyNumberFormat="1" applyFont="1" applyBorder="1" applyAlignment="1">
      <alignment horizontal="center" vertical="top"/>
    </xf>
    <xf numFmtId="49" fontId="12" fillId="0" borderId="27" xfId="0" applyNumberFormat="1" applyFont="1" applyBorder="1" applyAlignment="1">
      <alignment horizontal="center" vertical="top"/>
    </xf>
    <xf numFmtId="49" fontId="12" fillId="0" borderId="56" xfId="0" applyNumberFormat="1" applyFont="1" applyBorder="1" applyAlignment="1">
      <alignment horizontal="center" vertical="top"/>
    </xf>
    <xf numFmtId="180" fontId="2" fillId="0" borderId="75" xfId="0" applyNumberFormat="1" applyFont="1" applyFill="1" applyBorder="1" applyAlignment="1">
      <alignment horizontal="center" vertical="top" wrapText="1"/>
    </xf>
    <xf numFmtId="49" fontId="4" fillId="0" borderId="62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49" fontId="12" fillId="0" borderId="73" xfId="0" applyNumberFormat="1" applyFont="1" applyBorder="1" applyAlignment="1">
      <alignment horizontal="center" vertical="top"/>
    </xf>
    <xf numFmtId="49" fontId="12" fillId="0" borderId="26" xfId="0" applyNumberFormat="1" applyFont="1" applyBorder="1" applyAlignment="1">
      <alignment horizontal="center" vertical="top"/>
    </xf>
    <xf numFmtId="0" fontId="4" fillId="34" borderId="69" xfId="0" applyFont="1" applyFill="1" applyBorder="1" applyAlignment="1">
      <alignment horizontal="left" vertical="top" wrapText="1"/>
    </xf>
    <xf numFmtId="0" fontId="4" fillId="34" borderId="70" xfId="0" applyFont="1" applyFill="1" applyBorder="1" applyAlignment="1">
      <alignment horizontal="left" vertical="top" wrapText="1"/>
    </xf>
    <xf numFmtId="0" fontId="4" fillId="34" borderId="71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180" fontId="5" fillId="0" borderId="32" xfId="0" applyNumberFormat="1" applyFont="1" applyBorder="1" applyAlignment="1">
      <alignment horizontal="center" vertical="top" wrapText="1"/>
    </xf>
    <xf numFmtId="180" fontId="5" fillId="0" borderId="66" xfId="0" applyNumberFormat="1" applyFont="1" applyBorder="1" applyAlignment="1">
      <alignment horizontal="center" vertical="top" wrapText="1"/>
    </xf>
    <xf numFmtId="180" fontId="5" fillId="0" borderId="61" xfId="0" applyNumberFormat="1" applyFont="1" applyBorder="1" applyAlignment="1">
      <alignment horizontal="center" vertical="top" wrapText="1"/>
    </xf>
    <xf numFmtId="180" fontId="4" fillId="35" borderId="69" xfId="0" applyNumberFormat="1" applyFont="1" applyFill="1" applyBorder="1" applyAlignment="1">
      <alignment horizontal="center" vertical="top" wrapText="1"/>
    </xf>
    <xf numFmtId="180" fontId="4" fillId="35" borderId="70" xfId="0" applyNumberFormat="1" applyFont="1" applyFill="1" applyBorder="1" applyAlignment="1">
      <alignment horizontal="center" vertical="top" wrapText="1"/>
    </xf>
    <xf numFmtId="180" fontId="4" fillId="35" borderId="71" xfId="0" applyNumberFormat="1" applyFont="1" applyFill="1" applyBorder="1" applyAlignment="1">
      <alignment horizontal="center" vertical="top" wrapText="1"/>
    </xf>
    <xf numFmtId="180" fontId="5" fillId="0" borderId="67" xfId="0" applyNumberFormat="1" applyFont="1" applyBorder="1" applyAlignment="1">
      <alignment horizontal="center" vertical="top" wrapText="1"/>
    </xf>
    <xf numFmtId="180" fontId="5" fillId="0" borderId="76" xfId="0" applyNumberFormat="1" applyFont="1" applyBorder="1" applyAlignment="1">
      <alignment horizontal="center" vertical="top" wrapText="1"/>
    </xf>
    <xf numFmtId="180" fontId="5" fillId="0" borderId="77" xfId="0" applyNumberFormat="1" applyFont="1" applyBorder="1" applyAlignment="1">
      <alignment horizontal="center" vertical="top" wrapText="1"/>
    </xf>
    <xf numFmtId="0" fontId="5" fillId="0" borderId="66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49" fontId="4" fillId="33" borderId="65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55" xfId="0" applyNumberFormat="1" applyFont="1" applyBorder="1" applyAlignment="1">
      <alignment horizontal="center" vertical="top"/>
    </xf>
    <xf numFmtId="0" fontId="4" fillId="34" borderId="78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79" xfId="0" applyFont="1" applyFill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 textRotation="90" wrapText="1"/>
    </xf>
    <xf numFmtId="0" fontId="4" fillId="0" borderId="61" xfId="0" applyFont="1" applyBorder="1" applyAlignment="1">
      <alignment horizontal="center" vertical="top" textRotation="90" wrapText="1"/>
    </xf>
    <xf numFmtId="0" fontId="4" fillId="0" borderId="80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1" fillId="0" borderId="18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textRotation="90" wrapText="1"/>
    </xf>
    <xf numFmtId="0" fontId="1" fillId="0" borderId="16" xfId="0" applyFont="1" applyFill="1" applyBorder="1" applyAlignment="1">
      <alignment horizontal="center" vertical="top" textRotation="90" wrapText="1"/>
    </xf>
    <xf numFmtId="0" fontId="4" fillId="33" borderId="44" xfId="0" applyFont="1" applyFill="1" applyBorder="1" applyAlignment="1">
      <alignment horizontal="left" vertical="top"/>
    </xf>
    <xf numFmtId="0" fontId="4" fillId="33" borderId="70" xfId="0" applyFont="1" applyFill="1" applyBorder="1" applyAlignment="1">
      <alignment horizontal="left" vertical="top"/>
    </xf>
    <xf numFmtId="0" fontId="4" fillId="33" borderId="71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0" fontId="1" fillId="0" borderId="49" xfId="0" applyFont="1" applyBorder="1" applyAlignment="1">
      <alignment horizontal="center" vertical="top" textRotation="90" wrapText="1"/>
    </xf>
    <xf numFmtId="0" fontId="1" fillId="0" borderId="54" xfId="0" applyFont="1" applyBorder="1" applyAlignment="1">
      <alignment horizontal="center" vertical="top" textRotation="90" wrapText="1"/>
    </xf>
    <xf numFmtId="0" fontId="1" fillId="0" borderId="29" xfId="0" applyFont="1" applyBorder="1" applyAlignment="1">
      <alignment horizontal="center" vertical="top" textRotation="90" wrapText="1"/>
    </xf>
    <xf numFmtId="0" fontId="1" fillId="0" borderId="81" xfId="0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horizontal="center" vertical="top" textRotation="90" wrapText="1"/>
    </xf>
    <xf numFmtId="0" fontId="1" fillId="0" borderId="48" xfId="0" applyFont="1" applyBorder="1" applyAlignment="1">
      <alignment horizontal="center" vertical="top" textRotation="90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textRotation="90" wrapText="1"/>
    </xf>
    <xf numFmtId="0" fontId="1" fillId="0" borderId="42" xfId="0" applyFont="1" applyBorder="1" applyAlignment="1">
      <alignment horizontal="center" vertical="top" textRotation="90" wrapText="1"/>
    </xf>
    <xf numFmtId="0" fontId="1" fillId="0" borderId="50" xfId="0" applyFont="1" applyBorder="1" applyAlignment="1">
      <alignment horizontal="center" vertical="top" textRotation="90" wrapText="1"/>
    </xf>
    <xf numFmtId="49" fontId="12" fillId="0" borderId="73" xfId="0" applyNumberFormat="1" applyFont="1" applyBorder="1" applyAlignment="1">
      <alignment horizontal="center" vertical="top" wrapText="1"/>
    </xf>
    <xf numFmtId="49" fontId="12" fillId="0" borderId="65" xfId="0" applyNumberFormat="1" applyFont="1" applyBorder="1" applyAlignment="1">
      <alignment horizontal="center" vertical="top" wrapText="1"/>
    </xf>
    <xf numFmtId="49" fontId="12" fillId="0" borderId="2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textRotation="90" wrapText="1"/>
    </xf>
    <xf numFmtId="49" fontId="4" fillId="39" borderId="69" xfId="0" applyNumberFormat="1" applyFont="1" applyFill="1" applyBorder="1" applyAlignment="1">
      <alignment horizontal="left" vertical="top" wrapText="1"/>
    </xf>
    <xf numFmtId="49" fontId="4" fillId="39" borderId="70" xfId="0" applyNumberFormat="1" applyFont="1" applyFill="1" applyBorder="1" applyAlignment="1">
      <alignment horizontal="left" vertical="top" wrapText="1"/>
    </xf>
    <xf numFmtId="49" fontId="4" fillId="39" borderId="75" xfId="0" applyNumberFormat="1" applyFont="1" applyFill="1" applyBorder="1" applyAlignment="1">
      <alignment horizontal="left" vertical="top" wrapText="1"/>
    </xf>
    <xf numFmtId="49" fontId="4" fillId="39" borderId="71" xfId="0" applyNumberFormat="1" applyFont="1" applyFill="1" applyBorder="1" applyAlignment="1">
      <alignment horizontal="left" vertical="top" wrapText="1"/>
    </xf>
    <xf numFmtId="0" fontId="11" fillId="35" borderId="69" xfId="0" applyFont="1" applyFill="1" applyBorder="1" applyAlignment="1">
      <alignment horizontal="left" vertical="top" wrapText="1"/>
    </xf>
    <xf numFmtId="0" fontId="11" fillId="35" borderId="70" xfId="0" applyFont="1" applyFill="1" applyBorder="1" applyAlignment="1">
      <alignment horizontal="left" vertical="top" wrapText="1"/>
    </xf>
    <xf numFmtId="0" fontId="11" fillId="35" borderId="7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55" xfId="0" applyNumberFormat="1" applyFont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top" wrapText="1"/>
    </xf>
    <xf numFmtId="180" fontId="5" fillId="0" borderId="17" xfId="0" applyNumberFormat="1" applyFont="1" applyBorder="1" applyAlignment="1">
      <alignment horizontal="center" vertical="top"/>
    </xf>
    <xf numFmtId="180" fontId="5" fillId="0" borderId="13" xfId="0" applyNumberFormat="1" applyFont="1" applyBorder="1" applyAlignment="1">
      <alignment horizontal="center" vertical="top"/>
    </xf>
    <xf numFmtId="180" fontId="5" fillId="0" borderId="15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4" fillId="34" borderId="20" xfId="0" applyNumberFormat="1" applyFont="1" applyFill="1" applyBorder="1" applyAlignment="1">
      <alignment horizontal="right" vertical="top"/>
    </xf>
    <xf numFmtId="49" fontId="4" fillId="34" borderId="44" xfId="0" applyNumberFormat="1" applyFont="1" applyFill="1" applyBorder="1" applyAlignment="1">
      <alignment horizontal="right" vertical="top"/>
    </xf>
    <xf numFmtId="180" fontId="4" fillId="35" borderId="69" xfId="0" applyNumberFormat="1" applyFont="1" applyFill="1" applyBorder="1" applyAlignment="1">
      <alignment horizontal="center" vertical="top" wrapText="1"/>
    </xf>
    <xf numFmtId="180" fontId="4" fillId="35" borderId="70" xfId="0" applyNumberFormat="1" applyFont="1" applyFill="1" applyBorder="1" applyAlignment="1">
      <alignment horizontal="center" vertical="top" wrapText="1"/>
    </xf>
    <xf numFmtId="180" fontId="4" fillId="35" borderId="71" xfId="0" applyNumberFormat="1" applyFont="1" applyFill="1" applyBorder="1" applyAlignment="1">
      <alignment horizontal="center" vertical="top" wrapText="1"/>
    </xf>
    <xf numFmtId="180" fontId="5" fillId="0" borderId="82" xfId="0" applyNumberFormat="1" applyFont="1" applyBorder="1" applyAlignment="1">
      <alignment horizontal="center" vertical="top" wrapText="1"/>
    </xf>
    <xf numFmtId="180" fontId="5" fillId="0" borderId="83" xfId="0" applyNumberFormat="1" applyFont="1" applyBorder="1" applyAlignment="1">
      <alignment horizontal="center" vertical="top" wrapText="1"/>
    </xf>
    <xf numFmtId="180" fontId="5" fillId="0" borderId="80" xfId="0" applyNumberFormat="1" applyFont="1" applyBorder="1" applyAlignment="1">
      <alignment horizontal="center" vertical="top" wrapText="1"/>
    </xf>
    <xf numFmtId="0" fontId="4" fillId="36" borderId="69" xfId="0" applyFont="1" applyFill="1" applyBorder="1" applyAlignment="1">
      <alignment horizontal="center" vertical="top" wrapText="1"/>
    </xf>
    <xf numFmtId="0" fontId="4" fillId="36" borderId="70" xfId="0" applyFont="1" applyFill="1" applyBorder="1" applyAlignment="1">
      <alignment horizontal="center" vertical="top" wrapText="1"/>
    </xf>
    <xf numFmtId="0" fontId="4" fillId="36" borderId="71" xfId="0" applyFont="1" applyFill="1" applyBorder="1" applyAlignment="1">
      <alignment horizontal="center" vertical="top" wrapText="1"/>
    </xf>
    <xf numFmtId="49" fontId="4" fillId="34" borderId="64" xfId="0" applyNumberFormat="1" applyFont="1" applyFill="1" applyBorder="1" applyAlignment="1">
      <alignment horizontal="right" vertical="top"/>
    </xf>
    <xf numFmtId="0" fontId="4" fillId="34" borderId="44" xfId="0" applyFont="1" applyFill="1" applyBorder="1" applyAlignment="1">
      <alignment horizontal="left" vertical="top" wrapText="1"/>
    </xf>
    <xf numFmtId="0" fontId="4" fillId="34" borderId="75" xfId="0" applyFont="1" applyFill="1" applyBorder="1" applyAlignment="1">
      <alignment horizontal="left" vertical="top" wrapText="1"/>
    </xf>
    <xf numFmtId="0" fontId="4" fillId="34" borderId="84" xfId="0" applyFont="1" applyFill="1" applyBorder="1" applyAlignment="1">
      <alignment horizontal="left" vertical="top" wrapText="1"/>
    </xf>
    <xf numFmtId="180" fontId="4" fillId="36" borderId="69" xfId="0" applyNumberFormat="1" applyFont="1" applyFill="1" applyBorder="1" applyAlignment="1">
      <alignment horizontal="center" vertical="top" wrapText="1"/>
    </xf>
    <xf numFmtId="180" fontId="4" fillId="36" borderId="70" xfId="0" applyNumberFormat="1" applyFont="1" applyFill="1" applyBorder="1" applyAlignment="1">
      <alignment horizontal="center" vertical="top" wrapText="1"/>
    </xf>
    <xf numFmtId="180" fontId="4" fillId="36" borderId="71" xfId="0" applyNumberFormat="1" applyFont="1" applyFill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top" wrapText="1"/>
    </xf>
    <xf numFmtId="180" fontId="5" fillId="0" borderId="31" xfId="0" applyNumberFormat="1" applyFont="1" applyBorder="1" applyAlignment="1">
      <alignment horizontal="center" vertical="top"/>
    </xf>
    <xf numFmtId="180" fontId="5" fillId="0" borderId="37" xfId="0" applyNumberFormat="1" applyFont="1" applyBorder="1" applyAlignment="1">
      <alignment horizontal="center" vertical="top"/>
    </xf>
    <xf numFmtId="180" fontId="5" fillId="0" borderId="68" xfId="0" applyNumberFormat="1" applyFont="1" applyBorder="1" applyAlignment="1">
      <alignment horizontal="center" vertical="top"/>
    </xf>
    <xf numFmtId="49" fontId="4" fillId="35" borderId="19" xfId="0" applyNumberFormat="1" applyFont="1" applyFill="1" applyBorder="1" applyAlignment="1">
      <alignment horizontal="right" vertical="top"/>
    </xf>
    <xf numFmtId="49" fontId="4" fillId="35" borderId="20" xfId="0" applyNumberFormat="1" applyFont="1" applyFill="1" applyBorder="1" applyAlignment="1">
      <alignment horizontal="right" vertical="top"/>
    </xf>
    <xf numFmtId="49" fontId="4" fillId="35" borderId="64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49" fontId="12" fillId="0" borderId="72" xfId="0" applyNumberFormat="1" applyFont="1" applyBorder="1" applyAlignment="1">
      <alignment horizontal="center" vertical="top" wrapText="1"/>
    </xf>
    <xf numFmtId="49" fontId="12" fillId="0" borderId="56" xfId="0" applyNumberFormat="1" applyFont="1" applyBorder="1" applyAlignment="1">
      <alignment horizontal="center" vertical="top" wrapText="1"/>
    </xf>
    <xf numFmtId="0" fontId="12" fillId="0" borderId="62" xfId="0" applyFont="1" applyFill="1" applyBorder="1" applyAlignment="1">
      <alignment horizontal="center" vertical="center" textRotation="90" wrapText="1"/>
    </xf>
    <xf numFmtId="0" fontId="12" fillId="0" borderId="63" xfId="0" applyFont="1" applyFill="1" applyBorder="1" applyAlignment="1">
      <alignment horizontal="center" vertical="center" textRotation="90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 vertical="top" wrapText="1"/>
    </xf>
    <xf numFmtId="49" fontId="12" fillId="0" borderId="65" xfId="0" applyNumberFormat="1" applyFont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 textRotation="90" wrapText="1"/>
    </xf>
    <xf numFmtId="0" fontId="5" fillId="0" borderId="27" xfId="0" applyFont="1" applyFill="1" applyBorder="1" applyAlignment="1">
      <alignment horizontal="center" vertical="top" textRotation="90" wrapText="1"/>
    </xf>
    <xf numFmtId="0" fontId="5" fillId="0" borderId="56" xfId="0" applyFont="1" applyFill="1" applyBorder="1" applyAlignment="1">
      <alignment horizontal="center" vertical="top" textRotation="90" wrapText="1"/>
    </xf>
    <xf numFmtId="49" fontId="12" fillId="0" borderId="27" xfId="0" applyNumberFormat="1" applyFont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horizontal="center" vertical="top" textRotation="90" wrapText="1"/>
    </xf>
    <xf numFmtId="0" fontId="5" fillId="0" borderId="63" xfId="0" applyFont="1" applyFill="1" applyBorder="1" applyAlignment="1">
      <alignment horizontal="center" vertical="top" textRotation="90" wrapText="1"/>
    </xf>
    <xf numFmtId="0" fontId="12" fillId="0" borderId="10" xfId="0" applyFont="1" applyFill="1" applyBorder="1" applyAlignment="1">
      <alignment horizontal="left" vertical="center" textRotation="90" wrapText="1"/>
    </xf>
    <xf numFmtId="0" fontId="12" fillId="0" borderId="55" xfId="0" applyFont="1" applyFill="1" applyBorder="1" applyAlignment="1">
      <alignment horizontal="left" vertical="center" textRotation="90" wrapText="1"/>
    </xf>
    <xf numFmtId="0" fontId="12" fillId="0" borderId="65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49" fontId="5" fillId="0" borderId="55" xfId="0" applyNumberFormat="1" applyFont="1" applyFill="1" applyBorder="1" applyAlignment="1">
      <alignment horizontal="center" vertical="top"/>
    </xf>
    <xf numFmtId="49" fontId="5" fillId="0" borderId="6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63" xfId="0" applyNumberFormat="1" applyFont="1" applyFill="1" applyBorder="1" applyAlignment="1">
      <alignment horizontal="center" vertical="top"/>
    </xf>
    <xf numFmtId="49" fontId="12" fillId="0" borderId="72" xfId="0" applyNumberFormat="1" applyFont="1" applyFill="1" applyBorder="1" applyAlignment="1">
      <alignment horizontal="center" vertical="top"/>
    </xf>
    <xf numFmtId="49" fontId="12" fillId="0" borderId="27" xfId="0" applyNumberFormat="1" applyFont="1" applyFill="1" applyBorder="1" applyAlignment="1">
      <alignment horizontal="center" vertical="top"/>
    </xf>
    <xf numFmtId="49" fontId="12" fillId="0" borderId="56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34" borderId="57" xfId="0" applyNumberFormat="1" applyFont="1" applyFill="1" applyBorder="1" applyAlignment="1">
      <alignment horizontal="right" vertical="top"/>
    </xf>
    <xf numFmtId="0" fontId="1" fillId="0" borderId="62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textRotation="90" wrapText="1"/>
    </xf>
    <xf numFmtId="0" fontId="5" fillId="38" borderId="67" xfId="0" applyFont="1" applyFill="1" applyBorder="1" applyAlignment="1">
      <alignment horizontal="left" vertical="top" wrapText="1"/>
    </xf>
    <xf numFmtId="0" fontId="5" fillId="38" borderId="76" xfId="0" applyFont="1" applyFill="1" applyBorder="1" applyAlignment="1">
      <alignment horizontal="left" vertical="top" wrapText="1"/>
    </xf>
    <xf numFmtId="0" fontId="5" fillId="38" borderId="77" xfId="0" applyFont="1" applyFill="1" applyBorder="1" applyAlignment="1">
      <alignment horizontal="left" vertical="top" wrapText="1"/>
    </xf>
    <xf numFmtId="0" fontId="5" fillId="38" borderId="32" xfId="0" applyFont="1" applyFill="1" applyBorder="1" applyAlignment="1">
      <alignment horizontal="left" vertical="top" wrapText="1"/>
    </xf>
    <xf numFmtId="0" fontId="5" fillId="38" borderId="66" xfId="0" applyFont="1" applyFill="1" applyBorder="1" applyAlignment="1">
      <alignment horizontal="left" vertical="top" wrapText="1"/>
    </xf>
    <xf numFmtId="0" fontId="5" fillId="38" borderId="61" xfId="0" applyFont="1" applyFill="1" applyBorder="1" applyAlignment="1">
      <alignment horizontal="left" vertical="top" wrapText="1"/>
    </xf>
    <xf numFmtId="180" fontId="5" fillId="0" borderId="48" xfId="0" applyNumberFormat="1" applyFont="1" applyBorder="1" applyAlignment="1">
      <alignment horizontal="center" vertical="top"/>
    </xf>
    <xf numFmtId="180" fontId="5" fillId="0" borderId="49" xfId="0" applyNumberFormat="1" applyFont="1" applyBorder="1" applyAlignment="1">
      <alignment horizontal="center" vertical="top"/>
    </xf>
    <xf numFmtId="180" fontId="5" fillId="0" borderId="51" xfId="0" applyNumberFormat="1" applyFont="1" applyBorder="1" applyAlignment="1">
      <alignment horizontal="center" vertical="top"/>
    </xf>
    <xf numFmtId="180" fontId="4" fillId="36" borderId="19" xfId="0" applyNumberFormat="1" applyFont="1" applyFill="1" applyBorder="1" applyAlignment="1">
      <alignment horizontal="center" vertical="top"/>
    </xf>
    <xf numFmtId="180" fontId="4" fillId="36" borderId="20" xfId="0" applyNumberFormat="1" applyFont="1" applyFill="1" applyBorder="1" applyAlignment="1">
      <alignment horizontal="center" vertical="top"/>
    </xf>
    <xf numFmtId="180" fontId="4" fillId="36" borderId="64" xfId="0" applyNumberFormat="1" applyFont="1" applyFill="1" applyBorder="1" applyAlignment="1">
      <alignment horizontal="center" vertical="top"/>
    </xf>
    <xf numFmtId="0" fontId="5" fillId="0" borderId="34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center" vertical="top" textRotation="90" wrapText="1"/>
    </xf>
    <xf numFmtId="0" fontId="0" fillId="0" borderId="70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49" fontId="5" fillId="0" borderId="72" xfId="0" applyNumberFormat="1" applyFont="1" applyBorder="1" applyAlignment="1">
      <alignment horizontal="center" vertical="top"/>
    </xf>
    <xf numFmtId="49" fontId="5" fillId="0" borderId="56" xfId="0" applyNumberFormat="1" applyFont="1" applyBorder="1" applyAlignment="1">
      <alignment horizontal="center" vertical="top"/>
    </xf>
    <xf numFmtId="49" fontId="4" fillId="0" borderId="72" xfId="0" applyNumberFormat="1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 vertical="top"/>
    </xf>
    <xf numFmtId="0" fontId="5" fillId="0" borderId="72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L21" sqref="L21"/>
    </sheetView>
  </sheetViews>
  <sheetFormatPr defaultColWidth="9.140625" defaultRowHeight="12.75"/>
  <cols>
    <col min="1" max="1" width="35.421875" style="0" customWidth="1"/>
    <col min="2" max="2" width="13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1.00390625" style="0" customWidth="1"/>
  </cols>
  <sheetData>
    <row r="1" spans="1:6" s="10" customFormat="1" ht="18" customHeight="1">
      <c r="A1" s="239" t="s">
        <v>74</v>
      </c>
      <c r="B1" s="240"/>
      <c r="C1" s="240"/>
      <c r="D1" s="240"/>
      <c r="E1" s="240"/>
      <c r="F1" s="8"/>
    </row>
    <row r="2" spans="1:6" s="10" customFormat="1" ht="18" customHeight="1">
      <c r="A2" s="146"/>
      <c r="B2" s="147"/>
      <c r="C2" s="147"/>
      <c r="D2" s="147"/>
      <c r="E2" s="147"/>
      <c r="F2" s="8"/>
    </row>
    <row r="3" spans="1:6" s="10" customFormat="1" ht="14.25" thickBot="1">
      <c r="A3" s="9"/>
      <c r="B3" s="9"/>
      <c r="C3" s="9"/>
      <c r="D3" s="9"/>
      <c r="E3" s="9"/>
      <c r="F3" s="9" t="s">
        <v>100</v>
      </c>
    </row>
    <row r="4" spans="1:6" s="10" customFormat="1" ht="13.5">
      <c r="A4" s="241" t="s">
        <v>36</v>
      </c>
      <c r="B4" s="243" t="s">
        <v>132</v>
      </c>
      <c r="C4" s="243" t="s">
        <v>130</v>
      </c>
      <c r="D4" s="243" t="s">
        <v>137</v>
      </c>
      <c r="E4" s="243" t="s">
        <v>131</v>
      </c>
      <c r="F4" s="237" t="s">
        <v>138</v>
      </c>
    </row>
    <row r="5" spans="1:6" s="10" customFormat="1" ht="13.5">
      <c r="A5" s="242"/>
      <c r="B5" s="244"/>
      <c r="C5" s="244"/>
      <c r="D5" s="244"/>
      <c r="E5" s="244"/>
      <c r="F5" s="238"/>
    </row>
    <row r="6" spans="1:6" s="10" customFormat="1" ht="13.5">
      <c r="A6" s="242"/>
      <c r="B6" s="244"/>
      <c r="C6" s="244"/>
      <c r="D6" s="244"/>
      <c r="E6" s="244"/>
      <c r="F6" s="238"/>
    </row>
    <row r="7" spans="1:6" s="10" customFormat="1" ht="18.75" customHeight="1">
      <c r="A7" s="106" t="s">
        <v>37</v>
      </c>
      <c r="B7" s="107">
        <f>B8+B10</f>
        <v>2267.9000000000005</v>
      </c>
      <c r="C7" s="107">
        <f>C8+C10</f>
        <v>3642.5000000000005</v>
      </c>
      <c r="D7" s="107">
        <f>D8+D10</f>
        <v>0</v>
      </c>
      <c r="E7" s="107">
        <f>E11</f>
        <v>3502.3</v>
      </c>
      <c r="F7" s="108">
        <f>F11</f>
        <v>2746.1</v>
      </c>
    </row>
    <row r="8" spans="1:6" s="10" customFormat="1" ht="18.75" customHeight="1">
      <c r="A8" s="22" t="s">
        <v>38</v>
      </c>
      <c r="B8" s="11">
        <f>Priemonės!K96</f>
        <v>1998.1000000000004</v>
      </c>
      <c r="C8" s="11">
        <f>Priemonės!O96</f>
        <v>3018.1000000000004</v>
      </c>
      <c r="D8" s="112">
        <f>Priemonės!S96</f>
        <v>0</v>
      </c>
      <c r="E8" s="11"/>
      <c r="F8" s="15"/>
    </row>
    <row r="9" spans="1:6" s="10" customFormat="1" ht="18" customHeight="1">
      <c r="A9" s="22" t="s">
        <v>39</v>
      </c>
      <c r="B9" s="11">
        <f>Priemonės!L96</f>
        <v>1151.5</v>
      </c>
      <c r="C9" s="11">
        <f>Priemonės!P96</f>
        <v>1343.2</v>
      </c>
      <c r="D9" s="112">
        <f>Priemonės!T96</f>
        <v>0</v>
      </c>
      <c r="E9" s="11"/>
      <c r="F9" s="15"/>
    </row>
    <row r="10" spans="1:6" s="10" customFormat="1" ht="33.75" customHeight="1">
      <c r="A10" s="22" t="s">
        <v>52</v>
      </c>
      <c r="B10" s="11">
        <f>Priemonės!M96</f>
        <v>269.79999999999995</v>
      </c>
      <c r="C10" s="11">
        <f>Priemonės!Q96</f>
        <v>624.4</v>
      </c>
      <c r="D10" s="112">
        <f>Priemonės!U96</f>
        <v>0</v>
      </c>
      <c r="E10" s="11"/>
      <c r="F10" s="15"/>
    </row>
    <row r="11" spans="1:6" s="10" customFormat="1" ht="21" customHeight="1" thickBot="1">
      <c r="A11" s="109" t="s">
        <v>40</v>
      </c>
      <c r="B11" s="110">
        <f>B12+B18</f>
        <v>2267.9</v>
      </c>
      <c r="C11" s="110">
        <f>C12+C18</f>
        <v>3642.5000000000005</v>
      </c>
      <c r="D11" s="110">
        <f>D12+D18</f>
        <v>0</v>
      </c>
      <c r="E11" s="110">
        <f>E12+E18</f>
        <v>3502.3</v>
      </c>
      <c r="F11" s="111">
        <f>F12+F18</f>
        <v>2746.1</v>
      </c>
    </row>
    <row r="12" spans="1:6" s="10" customFormat="1" ht="27">
      <c r="A12" s="54" t="s">
        <v>41</v>
      </c>
      <c r="B12" s="55">
        <f>B13+B14+B15+B16+B17</f>
        <v>2238</v>
      </c>
      <c r="C12" s="55">
        <f>C13+C14+C15+C16+C17</f>
        <v>3170.2000000000003</v>
      </c>
      <c r="D12" s="55">
        <f>D13+D14+D15+D16+D17</f>
        <v>0</v>
      </c>
      <c r="E12" s="55">
        <f>E13+E14+E15+E16+E17</f>
        <v>3281.3</v>
      </c>
      <c r="F12" s="56">
        <f>F13+F14+F15+F16+F17</f>
        <v>2746.1</v>
      </c>
    </row>
    <row r="13" spans="1:6" s="10" customFormat="1" ht="21.75" customHeight="1">
      <c r="A13" s="22" t="s">
        <v>101</v>
      </c>
      <c r="B13" s="11">
        <f>Priemonės!H101</f>
        <v>1951.4</v>
      </c>
      <c r="C13" s="11">
        <f>Priemonės!K101</f>
        <v>3111.2000000000003</v>
      </c>
      <c r="D13" s="112">
        <f>Priemonės!N101</f>
        <v>0</v>
      </c>
      <c r="E13" s="11">
        <f>Priemonės!Q101</f>
        <v>2606</v>
      </c>
      <c r="F13" s="15">
        <f>Priemonės!T101</f>
        <v>2686</v>
      </c>
    </row>
    <row r="14" spans="1:6" s="10" customFormat="1" ht="29.25" customHeight="1">
      <c r="A14" s="61" t="s">
        <v>102</v>
      </c>
      <c r="B14" s="11">
        <f>Priemonės!H102</f>
        <v>38.6</v>
      </c>
      <c r="C14" s="11">
        <f>Priemonės!K102</f>
        <v>38.9</v>
      </c>
      <c r="D14" s="112">
        <f>Priemonės!N102</f>
        <v>0</v>
      </c>
      <c r="E14" s="11">
        <f>Priemonės!Q102</f>
        <v>39.5</v>
      </c>
      <c r="F14" s="15">
        <f>Priemonės!T102</f>
        <v>39.5</v>
      </c>
    </row>
    <row r="15" spans="1:6" s="10" customFormat="1" ht="30" customHeight="1">
      <c r="A15" s="61" t="s">
        <v>103</v>
      </c>
      <c r="B15" s="11">
        <f>Priemonės!H103</f>
        <v>22</v>
      </c>
      <c r="C15" s="11">
        <f>Priemonės!K103</f>
        <v>20.100000000000005</v>
      </c>
      <c r="D15" s="112">
        <f>Priemonės!N103</f>
        <v>0</v>
      </c>
      <c r="E15" s="11">
        <f>Priemonės!Q103</f>
        <v>19.8</v>
      </c>
      <c r="F15" s="15">
        <f>Priemonės!T103</f>
        <v>20.6</v>
      </c>
    </row>
    <row r="16" spans="1:6" s="10" customFormat="1" ht="30" customHeight="1">
      <c r="A16" s="22" t="s">
        <v>111</v>
      </c>
      <c r="B16" s="11">
        <f>Priemonės!H104</f>
        <v>0</v>
      </c>
      <c r="C16" s="11">
        <f>Priemonės!K104</f>
        <v>0</v>
      </c>
      <c r="D16" s="112">
        <f>Priemonės!N104</f>
        <v>0</v>
      </c>
      <c r="E16" s="11">
        <f>Priemonės!Q104</f>
        <v>0</v>
      </c>
      <c r="F16" s="15">
        <f>Priemonės!T104</f>
        <v>0</v>
      </c>
    </row>
    <row r="17" spans="1:6" s="10" customFormat="1" ht="35.25" customHeight="1">
      <c r="A17" s="22" t="s">
        <v>110</v>
      </c>
      <c r="B17" s="11">
        <f>Priemonės!H105</f>
        <v>226</v>
      </c>
      <c r="C17" s="11">
        <f>Priemonės!K105</f>
        <v>0</v>
      </c>
      <c r="D17" s="112">
        <f>Priemonės!N105</f>
        <v>0</v>
      </c>
      <c r="E17" s="11">
        <f>Priemonės!Q105</f>
        <v>616</v>
      </c>
      <c r="F17" s="15">
        <f>Priemonės!T105</f>
        <v>0</v>
      </c>
    </row>
    <row r="18" spans="1:6" s="10" customFormat="1" ht="18.75" customHeight="1">
      <c r="A18" s="57" t="s">
        <v>42</v>
      </c>
      <c r="B18" s="58">
        <f>B19+B20+B21+B22+B23+B24+B25</f>
        <v>29.9</v>
      </c>
      <c r="C18" s="58">
        <f>C19+C20+C21+C22+C23+C24+C25</f>
        <v>472.3</v>
      </c>
      <c r="D18" s="58">
        <f>D19+D20+D21+D22+D23+D24+D25</f>
        <v>0</v>
      </c>
      <c r="E18" s="58">
        <f>E19+E20+E21+E22+E23+E24+E25</f>
        <v>221</v>
      </c>
      <c r="F18" s="59">
        <f>F19+F20+F21+F22+F23+F24+F25</f>
        <v>0</v>
      </c>
    </row>
    <row r="19" spans="1:6" s="10" customFormat="1" ht="41.25" hidden="1">
      <c r="A19" s="22" t="s">
        <v>104</v>
      </c>
      <c r="B19" s="18">
        <f>Priemonės!H107</f>
        <v>0</v>
      </c>
      <c r="C19" s="11">
        <f>Priemonės!K107</f>
        <v>0</v>
      </c>
      <c r="D19" s="112">
        <f>Priemonės!N107</f>
        <v>0</v>
      </c>
      <c r="E19" s="11">
        <f>Priemonės!Q107</f>
        <v>0</v>
      </c>
      <c r="F19" s="15">
        <f>Priemonės!T107</f>
        <v>0</v>
      </c>
    </row>
    <row r="20" spans="1:6" s="10" customFormat="1" ht="30" customHeight="1" hidden="1">
      <c r="A20" s="145" t="s">
        <v>105</v>
      </c>
      <c r="B20" s="18">
        <f>Priemonės!H108</f>
        <v>0</v>
      </c>
      <c r="C20" s="11">
        <f>Priemonės!K108</f>
        <v>0</v>
      </c>
      <c r="D20" s="112">
        <f>Priemonės!N108</f>
        <v>0</v>
      </c>
      <c r="E20" s="11">
        <f>Priemonės!Q108</f>
        <v>0</v>
      </c>
      <c r="F20" s="15">
        <f>Priemonės!T108</f>
        <v>0</v>
      </c>
    </row>
    <row r="21" spans="1:6" s="10" customFormat="1" ht="13.5">
      <c r="A21" s="22" t="s">
        <v>106</v>
      </c>
      <c r="B21" s="18">
        <f>Priemonės!H109</f>
        <v>17.2</v>
      </c>
      <c r="C21" s="11">
        <f>Priemonės!K109</f>
        <v>274.6</v>
      </c>
      <c r="D21" s="112">
        <f>Priemonės!N109</f>
        <v>0</v>
      </c>
      <c r="E21" s="11">
        <f>Priemonės!Q109</f>
        <v>185.6</v>
      </c>
      <c r="F21" s="15">
        <f>Priemonės!T109</f>
        <v>0</v>
      </c>
    </row>
    <row r="22" spans="1:6" s="10" customFormat="1" ht="27" hidden="1">
      <c r="A22" s="22" t="s">
        <v>107</v>
      </c>
      <c r="B22" s="18">
        <f>Priemonės!H110</f>
        <v>0</v>
      </c>
      <c r="C22" s="11">
        <f>Priemonės!K110</f>
        <v>0</v>
      </c>
      <c r="D22" s="112">
        <f>Priemonės!N110</f>
        <v>0</v>
      </c>
      <c r="E22" s="11">
        <f>Priemonės!Q110</f>
        <v>0</v>
      </c>
      <c r="F22" s="15">
        <f>Priemonės!T110</f>
        <v>0</v>
      </c>
    </row>
    <row r="23" spans="1:6" s="10" customFormat="1" ht="13.5" hidden="1">
      <c r="A23" s="22" t="s">
        <v>108</v>
      </c>
      <c r="B23" s="18">
        <f>Priemonės!H111</f>
        <v>0</v>
      </c>
      <c r="C23" s="11">
        <f>Priemonės!K111</f>
        <v>0</v>
      </c>
      <c r="D23" s="112">
        <f>Priemonės!N111</f>
        <v>0</v>
      </c>
      <c r="E23" s="11">
        <f>Priemonės!Q111</f>
        <v>0</v>
      </c>
      <c r="F23" s="15">
        <f>Priemonės!T111</f>
        <v>0</v>
      </c>
    </row>
    <row r="24" spans="1:6" s="10" customFormat="1" ht="19.5" customHeight="1">
      <c r="A24" s="22" t="s">
        <v>112</v>
      </c>
      <c r="B24" s="18">
        <f>Priemonės!H112</f>
        <v>12.7</v>
      </c>
      <c r="C24" s="11">
        <f>Priemonės!K112</f>
        <v>197.7</v>
      </c>
      <c r="D24" s="112">
        <f>Priemonės!N112</f>
        <v>0</v>
      </c>
      <c r="E24" s="11">
        <f>Priemonės!Q112</f>
        <v>35.4</v>
      </c>
      <c r="F24" s="15">
        <f>Priemonės!T112</f>
        <v>0</v>
      </c>
    </row>
    <row r="25" spans="1:6" s="10" customFormat="1" ht="25.5" customHeight="1" thickBot="1">
      <c r="A25" s="23" t="s">
        <v>109</v>
      </c>
      <c r="B25" s="21">
        <f>Priemonės!H113</f>
        <v>0</v>
      </c>
      <c r="C25" s="16">
        <f>Priemonės!K113</f>
        <v>0</v>
      </c>
      <c r="D25" s="113">
        <f>Priemonės!N113</f>
        <v>0</v>
      </c>
      <c r="E25" s="16">
        <f>Priemonės!Q113</f>
        <v>0</v>
      </c>
      <c r="F25" s="17">
        <f>Priemonės!T113</f>
        <v>0</v>
      </c>
    </row>
    <row r="26" spans="1:6" s="10" customFormat="1" ht="13.5">
      <c r="A26" s="9"/>
      <c r="B26" s="9"/>
      <c r="C26" s="9"/>
      <c r="D26" s="9"/>
      <c r="E26" s="9"/>
      <c r="F26" s="9"/>
    </row>
  </sheetData>
  <sheetProtection/>
  <mergeCells count="7">
    <mergeCell ref="F4:F6"/>
    <mergeCell ref="A1:E1"/>
    <mergeCell ref="A4:A6"/>
    <mergeCell ref="B4:B6"/>
    <mergeCell ref="C4:C6"/>
    <mergeCell ref="D4:D6"/>
    <mergeCell ref="E4:E6"/>
  </mergeCells>
  <printOptions/>
  <pageMargins left="0.7480314960629921" right="0" top="0.98425196850393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4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3" width="2.57421875" style="2" customWidth="1"/>
    <col min="4" max="4" width="29.8515625" style="2" customWidth="1"/>
    <col min="5" max="5" width="4.421875" style="2" customWidth="1"/>
    <col min="6" max="6" width="3.140625" style="2" customWidth="1"/>
    <col min="7" max="7" width="6.7109375" style="2" customWidth="1"/>
    <col min="8" max="8" width="3.28125" style="2" customWidth="1"/>
    <col min="9" max="9" width="7.140625" style="3" customWidth="1"/>
    <col min="10" max="10" width="6.57421875" style="2" customWidth="1"/>
    <col min="11" max="11" width="6.140625" style="2" customWidth="1"/>
    <col min="12" max="12" width="5.8515625" style="2" customWidth="1"/>
    <col min="13" max="13" width="5.7109375" style="2" customWidth="1"/>
    <col min="14" max="14" width="7.140625" style="2" customWidth="1"/>
    <col min="15" max="15" width="6.421875" style="2" customWidth="1"/>
    <col min="16" max="16" width="6.00390625" style="2" customWidth="1"/>
    <col min="17" max="17" width="6.140625" style="2" customWidth="1"/>
    <col min="18" max="18" width="6.8515625" style="2" customWidth="1"/>
    <col min="19" max="19" width="5.57421875" style="2" customWidth="1"/>
    <col min="20" max="20" width="5.7109375" style="2" customWidth="1"/>
    <col min="21" max="21" width="5.8515625" style="2" customWidth="1"/>
    <col min="22" max="22" width="6.28125" style="154" customWidth="1"/>
    <col min="23" max="23" width="6.57421875" style="154" customWidth="1"/>
    <col min="24" max="16384" width="9.140625" style="1" customWidth="1"/>
  </cols>
  <sheetData>
    <row r="1" spans="18:23" ht="12.75">
      <c r="R1" s="465" t="s">
        <v>148</v>
      </c>
      <c r="S1" s="465"/>
      <c r="T1" s="465"/>
      <c r="V1" s="2"/>
      <c r="W1" s="2"/>
    </row>
    <row r="2" spans="18:23" ht="12.75">
      <c r="R2" s="465" t="s">
        <v>149</v>
      </c>
      <c r="S2" s="465"/>
      <c r="T2" s="465"/>
      <c r="V2" s="2"/>
      <c r="W2" s="2"/>
    </row>
    <row r="3" spans="18:22" ht="12.75">
      <c r="R3" s="114" t="s">
        <v>82</v>
      </c>
      <c r="S3" s="114"/>
      <c r="T3" s="114"/>
      <c r="U3" s="114"/>
      <c r="V3" s="153"/>
    </row>
    <row r="4" spans="1:23" ht="26.25" customHeight="1">
      <c r="A4" s="347" t="s">
        <v>146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</row>
    <row r="5" spans="1:23" ht="12.75" customHeight="1">
      <c r="A5" s="370" t="s">
        <v>0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</row>
    <row r="6" ht="12" customHeight="1" thickBot="1">
      <c r="V6" s="2" t="s">
        <v>100</v>
      </c>
    </row>
    <row r="7" spans="1:23" ht="26.25" customHeight="1">
      <c r="A7" s="336" t="s">
        <v>1</v>
      </c>
      <c r="B7" s="330" t="s">
        <v>2</v>
      </c>
      <c r="C7" s="330" t="s">
        <v>3</v>
      </c>
      <c r="D7" s="338" t="s">
        <v>4</v>
      </c>
      <c r="E7" s="330" t="s">
        <v>5</v>
      </c>
      <c r="F7" s="330" t="s">
        <v>6</v>
      </c>
      <c r="G7" s="333" t="s">
        <v>54</v>
      </c>
      <c r="H7" s="330" t="s">
        <v>7</v>
      </c>
      <c r="I7" s="341" t="s">
        <v>8</v>
      </c>
      <c r="J7" s="349" t="s">
        <v>141</v>
      </c>
      <c r="K7" s="350"/>
      <c r="L7" s="350"/>
      <c r="M7" s="351"/>
      <c r="N7" s="349" t="s">
        <v>135</v>
      </c>
      <c r="O7" s="350"/>
      <c r="P7" s="350"/>
      <c r="Q7" s="351"/>
      <c r="R7" s="349" t="s">
        <v>144</v>
      </c>
      <c r="S7" s="350"/>
      <c r="T7" s="350"/>
      <c r="U7" s="351"/>
      <c r="V7" s="319" t="s">
        <v>124</v>
      </c>
      <c r="W7" s="319" t="s">
        <v>136</v>
      </c>
    </row>
    <row r="8" spans="1:23" ht="15" customHeight="1">
      <c r="A8" s="322"/>
      <c r="B8" s="331"/>
      <c r="C8" s="331"/>
      <c r="D8" s="339"/>
      <c r="E8" s="331"/>
      <c r="F8" s="331"/>
      <c r="G8" s="334"/>
      <c r="H8" s="331"/>
      <c r="I8" s="342"/>
      <c r="J8" s="322" t="s">
        <v>9</v>
      </c>
      <c r="K8" s="324" t="s">
        <v>10</v>
      </c>
      <c r="L8" s="324"/>
      <c r="M8" s="325" t="s">
        <v>53</v>
      </c>
      <c r="N8" s="322" t="s">
        <v>9</v>
      </c>
      <c r="O8" s="324" t="s">
        <v>10</v>
      </c>
      <c r="P8" s="324"/>
      <c r="Q8" s="325" t="s">
        <v>53</v>
      </c>
      <c r="R8" s="322" t="s">
        <v>9</v>
      </c>
      <c r="S8" s="324" t="s">
        <v>10</v>
      </c>
      <c r="T8" s="324"/>
      <c r="U8" s="325" t="s">
        <v>53</v>
      </c>
      <c r="V8" s="320"/>
      <c r="W8" s="320"/>
    </row>
    <row r="9" spans="1:23" ht="84" customHeight="1" thickBot="1">
      <c r="A9" s="337"/>
      <c r="B9" s="332"/>
      <c r="C9" s="332"/>
      <c r="D9" s="340"/>
      <c r="E9" s="332"/>
      <c r="F9" s="332"/>
      <c r="G9" s="335"/>
      <c r="H9" s="332"/>
      <c r="I9" s="343"/>
      <c r="J9" s="323"/>
      <c r="K9" s="14" t="s">
        <v>9</v>
      </c>
      <c r="L9" s="13" t="s">
        <v>11</v>
      </c>
      <c r="M9" s="326"/>
      <c r="N9" s="323"/>
      <c r="O9" s="12" t="s">
        <v>9</v>
      </c>
      <c r="P9" s="13" t="s">
        <v>11</v>
      </c>
      <c r="Q9" s="326"/>
      <c r="R9" s="323"/>
      <c r="S9" s="12" t="s">
        <v>9</v>
      </c>
      <c r="T9" s="13" t="s">
        <v>11</v>
      </c>
      <c r="U9" s="326"/>
      <c r="V9" s="352"/>
      <c r="W9" s="321"/>
    </row>
    <row r="10" spans="1:23" ht="7.5" customHeight="1" thickBot="1">
      <c r="A10" s="456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8"/>
    </row>
    <row r="11" spans="1:23" ht="13.5" customHeight="1" thickBot="1">
      <c r="A11" s="353" t="s">
        <v>113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5"/>
      <c r="S11" s="355"/>
      <c r="T11" s="355"/>
      <c r="U11" s="355"/>
      <c r="V11" s="354"/>
      <c r="W11" s="356"/>
    </row>
    <row r="12" spans="1:23" ht="14.25" customHeight="1" thickBot="1">
      <c r="A12" s="357" t="s">
        <v>121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9"/>
    </row>
    <row r="13" spans="1:23" ht="14.25" customHeight="1" thickBot="1">
      <c r="A13" s="122" t="s">
        <v>12</v>
      </c>
      <c r="B13" s="327" t="s">
        <v>51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9"/>
    </row>
    <row r="14" spans="1:23" ht="15" customHeight="1" thickBot="1">
      <c r="A14" s="123" t="s">
        <v>12</v>
      </c>
      <c r="B14" s="124" t="s">
        <v>12</v>
      </c>
      <c r="C14" s="316" t="s">
        <v>45</v>
      </c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</row>
    <row r="15" spans="1:23" ht="14.25" customHeight="1">
      <c r="A15" s="261" t="s">
        <v>12</v>
      </c>
      <c r="B15" s="263" t="s">
        <v>12</v>
      </c>
      <c r="C15" s="256" t="s">
        <v>12</v>
      </c>
      <c r="D15" s="274" t="s">
        <v>93</v>
      </c>
      <c r="E15" s="360" t="s">
        <v>115</v>
      </c>
      <c r="F15" s="363" t="s">
        <v>13</v>
      </c>
      <c r="G15" s="344" t="s">
        <v>72</v>
      </c>
      <c r="H15" s="277" t="s">
        <v>95</v>
      </c>
      <c r="I15" s="5" t="s">
        <v>14</v>
      </c>
      <c r="J15" s="69">
        <f>M15+K15</f>
        <v>285</v>
      </c>
      <c r="K15" s="63">
        <f>281.6+3.4</f>
        <v>285</v>
      </c>
      <c r="L15" s="63">
        <f>186+2.6</f>
        <v>188.6</v>
      </c>
      <c r="M15" s="78"/>
      <c r="N15" s="125">
        <f>O15+Q15</f>
        <v>344.2</v>
      </c>
      <c r="O15" s="7">
        <v>342.2</v>
      </c>
      <c r="P15" s="126">
        <v>242.7</v>
      </c>
      <c r="Q15" s="30">
        <v>2</v>
      </c>
      <c r="R15" s="105">
        <f>S15+U15</f>
        <v>0</v>
      </c>
      <c r="S15" s="85"/>
      <c r="T15" s="85"/>
      <c r="U15" s="94"/>
      <c r="V15" s="163">
        <v>350</v>
      </c>
      <c r="W15" s="163">
        <v>360</v>
      </c>
    </row>
    <row r="16" spans="1:23" ht="13.5" customHeight="1">
      <c r="A16" s="252"/>
      <c r="B16" s="266"/>
      <c r="C16" s="257"/>
      <c r="D16" s="275"/>
      <c r="E16" s="361"/>
      <c r="F16" s="364"/>
      <c r="G16" s="345"/>
      <c r="H16" s="278"/>
      <c r="I16" s="32" t="s">
        <v>21</v>
      </c>
      <c r="J16" s="68">
        <f>K16</f>
        <v>2.6</v>
      </c>
      <c r="K16" s="65">
        <v>2.6</v>
      </c>
      <c r="L16" s="127"/>
      <c r="M16" s="79"/>
      <c r="N16" s="128">
        <f>O16</f>
        <v>5.1</v>
      </c>
      <c r="O16" s="43">
        <v>5.1</v>
      </c>
      <c r="P16" s="127"/>
      <c r="Q16" s="44"/>
      <c r="R16" s="103">
        <f>S16</f>
        <v>0</v>
      </c>
      <c r="S16" s="96"/>
      <c r="T16" s="96"/>
      <c r="U16" s="97"/>
      <c r="V16" s="165">
        <v>5</v>
      </c>
      <c r="W16" s="166">
        <v>5</v>
      </c>
    </row>
    <row r="17" spans="1:23" ht="13.5" customHeight="1" hidden="1">
      <c r="A17" s="252"/>
      <c r="B17" s="266"/>
      <c r="C17" s="257"/>
      <c r="D17" s="275"/>
      <c r="E17" s="361"/>
      <c r="F17" s="364"/>
      <c r="G17" s="345"/>
      <c r="H17" s="278"/>
      <c r="I17" s="32" t="s">
        <v>44</v>
      </c>
      <c r="J17" s="70">
        <f>K17</f>
        <v>0</v>
      </c>
      <c r="K17" s="71"/>
      <c r="L17" s="71"/>
      <c r="M17" s="79"/>
      <c r="N17" s="128">
        <f>O17</f>
        <v>0</v>
      </c>
      <c r="O17" s="43"/>
      <c r="P17" s="127"/>
      <c r="Q17" s="44"/>
      <c r="R17" s="104">
        <f>S17</f>
        <v>0</v>
      </c>
      <c r="S17" s="92"/>
      <c r="T17" s="92"/>
      <c r="U17" s="93"/>
      <c r="V17" s="170"/>
      <c r="W17" s="170"/>
    </row>
    <row r="18" spans="1:23" ht="13.5" customHeight="1" hidden="1">
      <c r="A18" s="252"/>
      <c r="B18" s="266"/>
      <c r="C18" s="257"/>
      <c r="D18" s="275"/>
      <c r="E18" s="361"/>
      <c r="F18" s="364"/>
      <c r="G18" s="345"/>
      <c r="H18" s="278"/>
      <c r="I18" s="115" t="s">
        <v>94</v>
      </c>
      <c r="J18" s="70">
        <f>K18+M18</f>
        <v>0</v>
      </c>
      <c r="K18" s="116"/>
      <c r="L18" s="116"/>
      <c r="M18" s="129"/>
      <c r="N18" s="130">
        <f>Q18</f>
        <v>0</v>
      </c>
      <c r="O18" s="120"/>
      <c r="P18" s="131"/>
      <c r="Q18" s="121"/>
      <c r="R18" s="117">
        <f>U18</f>
        <v>0</v>
      </c>
      <c r="S18" s="118"/>
      <c r="T18" s="118"/>
      <c r="U18" s="119"/>
      <c r="V18" s="171"/>
      <c r="W18" s="171"/>
    </row>
    <row r="19" spans="1:23" ht="15" customHeight="1" thickBot="1">
      <c r="A19" s="262"/>
      <c r="B19" s="264"/>
      <c r="C19" s="258"/>
      <c r="D19" s="276"/>
      <c r="E19" s="362"/>
      <c r="F19" s="365"/>
      <c r="G19" s="346"/>
      <c r="H19" s="279"/>
      <c r="I19" s="132" t="s">
        <v>15</v>
      </c>
      <c r="J19" s="88">
        <f>K19+M19</f>
        <v>287.6</v>
      </c>
      <c r="K19" s="82">
        <f>K15+K17+K16+K18</f>
        <v>287.6</v>
      </c>
      <c r="L19" s="82">
        <f>L15+L17+L16+L18</f>
        <v>188.6</v>
      </c>
      <c r="M19" s="82">
        <f>M15+M17+M16+M18</f>
        <v>0</v>
      </c>
      <c r="N19" s="81">
        <f>O19+Q19</f>
        <v>349.3</v>
      </c>
      <c r="O19" s="82">
        <f>O15+O17+O16</f>
        <v>347.3</v>
      </c>
      <c r="P19" s="82">
        <f>P15+P17</f>
        <v>242.7</v>
      </c>
      <c r="Q19" s="83">
        <f>Q15+Q17+Q18</f>
        <v>2</v>
      </c>
      <c r="R19" s="88">
        <f>S19+U19</f>
        <v>0</v>
      </c>
      <c r="S19" s="82">
        <f>S15+S17+S16</f>
        <v>0</v>
      </c>
      <c r="T19" s="82">
        <f>T15+T17</f>
        <v>0</v>
      </c>
      <c r="U19" s="87">
        <f>U15+U17+U18</f>
        <v>0</v>
      </c>
      <c r="V19" s="172">
        <f>SUM(V15:V17)</f>
        <v>355</v>
      </c>
      <c r="W19" s="172">
        <f>SUM(W15:W17)</f>
        <v>365</v>
      </c>
    </row>
    <row r="20" spans="1:23" ht="18" customHeight="1">
      <c r="A20" s="251" t="s">
        <v>12</v>
      </c>
      <c r="B20" s="265" t="s">
        <v>12</v>
      </c>
      <c r="C20" s="256" t="s">
        <v>16</v>
      </c>
      <c r="D20" s="274" t="s">
        <v>142</v>
      </c>
      <c r="E20" s="360" t="s">
        <v>116</v>
      </c>
      <c r="F20" s="277" t="s">
        <v>13</v>
      </c>
      <c r="G20" s="344" t="s">
        <v>72</v>
      </c>
      <c r="H20" s="277" t="s">
        <v>95</v>
      </c>
      <c r="I20" s="5" t="s">
        <v>14</v>
      </c>
      <c r="J20" s="66">
        <f>M20+K20</f>
        <v>12.5</v>
      </c>
      <c r="K20" s="67">
        <v>12.5</v>
      </c>
      <c r="L20" s="126"/>
      <c r="M20" s="78"/>
      <c r="N20" s="125">
        <f>O20</f>
        <v>41.4</v>
      </c>
      <c r="O20" s="7">
        <f>26.4+15</f>
        <v>41.4</v>
      </c>
      <c r="P20" s="126"/>
      <c r="Q20" s="30"/>
      <c r="R20" s="103">
        <f>S20</f>
        <v>0</v>
      </c>
      <c r="S20" s="89"/>
      <c r="T20" s="89"/>
      <c r="U20" s="90"/>
      <c r="V20" s="168">
        <v>45</v>
      </c>
      <c r="W20" s="169">
        <v>50</v>
      </c>
    </row>
    <row r="21" spans="1:23" ht="17.25" customHeight="1">
      <c r="A21" s="252"/>
      <c r="B21" s="266"/>
      <c r="C21" s="257"/>
      <c r="D21" s="275"/>
      <c r="E21" s="361"/>
      <c r="F21" s="278"/>
      <c r="G21" s="345"/>
      <c r="H21" s="278"/>
      <c r="I21" s="32" t="s">
        <v>21</v>
      </c>
      <c r="J21" s="68">
        <f>K21</f>
        <v>6</v>
      </c>
      <c r="K21" s="65">
        <v>6</v>
      </c>
      <c r="L21" s="127"/>
      <c r="M21" s="79"/>
      <c r="N21" s="128">
        <f>O21</f>
        <v>6</v>
      </c>
      <c r="O21" s="43">
        <v>6</v>
      </c>
      <c r="P21" s="127"/>
      <c r="Q21" s="44"/>
      <c r="R21" s="104">
        <f>S21</f>
        <v>0</v>
      </c>
      <c r="S21" s="96"/>
      <c r="T21" s="96"/>
      <c r="U21" s="97"/>
      <c r="V21" s="165">
        <v>5</v>
      </c>
      <c r="W21" s="166">
        <v>5</v>
      </c>
    </row>
    <row r="22" spans="1:23" ht="17.25" customHeight="1" thickBot="1">
      <c r="A22" s="253"/>
      <c r="B22" s="267"/>
      <c r="C22" s="258"/>
      <c r="D22" s="276"/>
      <c r="E22" s="362"/>
      <c r="F22" s="279"/>
      <c r="G22" s="346"/>
      <c r="H22" s="279"/>
      <c r="I22" s="132" t="s">
        <v>15</v>
      </c>
      <c r="J22" s="88">
        <f>K22+M22</f>
        <v>18.5</v>
      </c>
      <c r="K22" s="82">
        <f>K20+K21</f>
        <v>18.5</v>
      </c>
      <c r="L22" s="82">
        <f>L20+L21</f>
        <v>0</v>
      </c>
      <c r="M22" s="87">
        <f>M20+M21</f>
        <v>0</v>
      </c>
      <c r="N22" s="81">
        <f>O22+Q22</f>
        <v>47.4</v>
      </c>
      <c r="O22" s="82">
        <f>O20+O21</f>
        <v>47.4</v>
      </c>
      <c r="P22" s="82">
        <f>P20+P21</f>
        <v>0</v>
      </c>
      <c r="Q22" s="83">
        <f>Q20+Q21</f>
        <v>0</v>
      </c>
      <c r="R22" s="88">
        <f>S22+U22</f>
        <v>0</v>
      </c>
      <c r="S22" s="82">
        <f>SUM(S20:S21)</f>
        <v>0</v>
      </c>
      <c r="T22" s="82">
        <f>SUM(T20:T20)</f>
        <v>0</v>
      </c>
      <c r="U22" s="87"/>
      <c r="V22" s="167">
        <f>V20+V21</f>
        <v>50</v>
      </c>
      <c r="W22" s="167">
        <f>W20+W21</f>
        <v>55</v>
      </c>
    </row>
    <row r="23" spans="1:23" ht="13.5" customHeight="1">
      <c r="A23" s="254" t="s">
        <v>12</v>
      </c>
      <c r="B23" s="265" t="s">
        <v>12</v>
      </c>
      <c r="C23" s="313" t="s">
        <v>18</v>
      </c>
      <c r="D23" s="274" t="s">
        <v>55</v>
      </c>
      <c r="E23" s="296"/>
      <c r="F23" s="277" t="s">
        <v>13</v>
      </c>
      <c r="G23" s="344" t="s">
        <v>72</v>
      </c>
      <c r="H23" s="277" t="s">
        <v>95</v>
      </c>
      <c r="I23" s="5" t="s">
        <v>14</v>
      </c>
      <c r="J23" s="62">
        <f>M23+K23</f>
        <v>11.5</v>
      </c>
      <c r="K23" s="63">
        <v>11.5</v>
      </c>
      <c r="L23" s="7"/>
      <c r="M23" s="30"/>
      <c r="N23" s="62">
        <f>O23</f>
        <v>15.5</v>
      </c>
      <c r="O23" s="63">
        <v>15.5</v>
      </c>
      <c r="P23" s="63"/>
      <c r="Q23" s="72"/>
      <c r="R23" s="103">
        <f>S23</f>
        <v>0</v>
      </c>
      <c r="S23" s="85"/>
      <c r="T23" s="85"/>
      <c r="U23" s="94"/>
      <c r="V23" s="163">
        <v>15</v>
      </c>
      <c r="W23" s="164">
        <v>20</v>
      </c>
    </row>
    <row r="24" spans="1:23" ht="13.5" customHeight="1">
      <c r="A24" s="312"/>
      <c r="B24" s="266"/>
      <c r="C24" s="314"/>
      <c r="D24" s="275"/>
      <c r="E24" s="366"/>
      <c r="F24" s="278"/>
      <c r="G24" s="345"/>
      <c r="H24" s="278"/>
      <c r="I24" s="39" t="s">
        <v>21</v>
      </c>
      <c r="J24" s="64">
        <f>K24</f>
        <v>0</v>
      </c>
      <c r="K24" s="65"/>
      <c r="L24" s="41"/>
      <c r="M24" s="42"/>
      <c r="N24" s="64">
        <f>O24</f>
        <v>0</v>
      </c>
      <c r="O24" s="65"/>
      <c r="P24" s="65"/>
      <c r="Q24" s="133"/>
      <c r="R24" s="104">
        <f>S24</f>
        <v>0</v>
      </c>
      <c r="S24" s="96"/>
      <c r="T24" s="96"/>
      <c r="U24" s="97"/>
      <c r="V24" s="165">
        <v>2.5</v>
      </c>
      <c r="W24" s="166">
        <v>2.5</v>
      </c>
    </row>
    <row r="25" spans="1:23" ht="15" customHeight="1" thickBot="1">
      <c r="A25" s="255"/>
      <c r="B25" s="267"/>
      <c r="C25" s="315"/>
      <c r="D25" s="276"/>
      <c r="E25" s="297"/>
      <c r="F25" s="279"/>
      <c r="G25" s="346"/>
      <c r="H25" s="279"/>
      <c r="I25" s="134" t="s">
        <v>15</v>
      </c>
      <c r="J25" s="81">
        <f>K25+M25</f>
        <v>11.5</v>
      </c>
      <c r="K25" s="82">
        <f>K24+K23</f>
        <v>11.5</v>
      </c>
      <c r="L25" s="82">
        <f>L24+L23</f>
        <v>0</v>
      </c>
      <c r="M25" s="83">
        <f>M24+M23</f>
        <v>0</v>
      </c>
      <c r="N25" s="81">
        <f>O25+Q25</f>
        <v>15.5</v>
      </c>
      <c r="O25" s="82">
        <f>O24+O23</f>
        <v>15.5</v>
      </c>
      <c r="P25" s="82"/>
      <c r="Q25" s="83"/>
      <c r="R25" s="81">
        <f>S25+U25</f>
        <v>0</v>
      </c>
      <c r="S25" s="82">
        <f>SUM(S23:S24)</f>
        <v>0</v>
      </c>
      <c r="T25" s="82"/>
      <c r="U25" s="87"/>
      <c r="V25" s="167">
        <f>V24+V23</f>
        <v>17.5</v>
      </c>
      <c r="W25" s="167">
        <f>W24+W23</f>
        <v>22.5</v>
      </c>
    </row>
    <row r="26" spans="1:23" ht="14.25" customHeight="1">
      <c r="A26" s="254" t="s">
        <v>12</v>
      </c>
      <c r="B26" s="265" t="s">
        <v>12</v>
      </c>
      <c r="C26" s="313" t="s">
        <v>19</v>
      </c>
      <c r="D26" s="274" t="s">
        <v>56</v>
      </c>
      <c r="E26" s="296"/>
      <c r="F26" s="277" t="s">
        <v>13</v>
      </c>
      <c r="G26" s="289" t="s">
        <v>72</v>
      </c>
      <c r="H26" s="277" t="s">
        <v>125</v>
      </c>
      <c r="I26" s="5" t="s">
        <v>14</v>
      </c>
      <c r="J26" s="62">
        <f>M26+K26</f>
        <v>0</v>
      </c>
      <c r="K26" s="63"/>
      <c r="L26" s="7"/>
      <c r="M26" s="30"/>
      <c r="N26" s="62">
        <f>O26</f>
        <v>20</v>
      </c>
      <c r="O26" s="63">
        <v>20</v>
      </c>
      <c r="P26" s="63"/>
      <c r="Q26" s="72"/>
      <c r="R26" s="104">
        <f>S26</f>
        <v>0</v>
      </c>
      <c r="S26" s="85"/>
      <c r="T26" s="85"/>
      <c r="U26" s="94"/>
      <c r="V26" s="163">
        <v>20</v>
      </c>
      <c r="W26" s="164">
        <v>20</v>
      </c>
    </row>
    <row r="27" spans="1:23" ht="15.75" customHeight="1" thickBot="1">
      <c r="A27" s="255"/>
      <c r="B27" s="267"/>
      <c r="C27" s="315"/>
      <c r="D27" s="276"/>
      <c r="E27" s="297"/>
      <c r="F27" s="279"/>
      <c r="G27" s="290"/>
      <c r="H27" s="279"/>
      <c r="I27" s="134" t="s">
        <v>15</v>
      </c>
      <c r="J27" s="81">
        <f>K27+M27</f>
        <v>0</v>
      </c>
      <c r="K27" s="82">
        <f>K26</f>
        <v>0</v>
      </c>
      <c r="L27" s="82">
        <f>L26</f>
        <v>0</v>
      </c>
      <c r="M27" s="83">
        <f>M26</f>
        <v>0</v>
      </c>
      <c r="N27" s="81">
        <f>O27+Q27</f>
        <v>20</v>
      </c>
      <c r="O27" s="82">
        <f>O26</f>
        <v>20</v>
      </c>
      <c r="P27" s="82"/>
      <c r="Q27" s="83"/>
      <c r="R27" s="81">
        <f>S27+U27</f>
        <v>0</v>
      </c>
      <c r="S27" s="82">
        <f>SUM(S26:S26)</f>
        <v>0</v>
      </c>
      <c r="T27" s="82"/>
      <c r="U27" s="87"/>
      <c r="V27" s="167">
        <f>V26</f>
        <v>20</v>
      </c>
      <c r="W27" s="167">
        <f>W26</f>
        <v>20</v>
      </c>
    </row>
    <row r="28" spans="1:23" ht="14.25" customHeight="1" thickBot="1">
      <c r="A28" s="24" t="s">
        <v>12</v>
      </c>
      <c r="B28" s="25" t="s">
        <v>12</v>
      </c>
      <c r="C28" s="371" t="s">
        <v>22</v>
      </c>
      <c r="D28" s="371"/>
      <c r="E28" s="371"/>
      <c r="F28" s="371"/>
      <c r="G28" s="371"/>
      <c r="H28" s="371"/>
      <c r="I28" s="372"/>
      <c r="J28" s="135">
        <f>K28+M28</f>
        <v>317.6</v>
      </c>
      <c r="K28" s="136">
        <f>K27+K25+K22+K19</f>
        <v>317.6</v>
      </c>
      <c r="L28" s="136">
        <f>L27+L25+L22+L19</f>
        <v>188.6</v>
      </c>
      <c r="M28" s="136">
        <f>M27+M25+M22+M19</f>
        <v>0</v>
      </c>
      <c r="N28" s="135">
        <f>O28+Q28</f>
        <v>432.20000000000005</v>
      </c>
      <c r="O28" s="136">
        <f>O27+O25+O22+O19</f>
        <v>430.20000000000005</v>
      </c>
      <c r="P28" s="136">
        <f>P27+P25+P22+P19</f>
        <v>242.7</v>
      </c>
      <c r="Q28" s="27">
        <f>Q27+Q25+Q22+Q19</f>
        <v>2</v>
      </c>
      <c r="R28" s="26">
        <f>S28+U28</f>
        <v>0</v>
      </c>
      <c r="S28" s="27">
        <f>S27+S25+S22+S19</f>
        <v>0</v>
      </c>
      <c r="T28" s="27">
        <f>T27+T25+T22+T19</f>
        <v>0</v>
      </c>
      <c r="U28" s="80">
        <f>U27+U25+U22+U19</f>
        <v>0</v>
      </c>
      <c r="V28" s="173">
        <f>V27+V25+V22+V19</f>
        <v>442.5</v>
      </c>
      <c r="W28" s="173">
        <f>W27+W25+W22+W19</f>
        <v>462.5</v>
      </c>
    </row>
    <row r="29" spans="1:23" ht="14.25" customHeight="1" thickBot="1">
      <c r="A29" s="37" t="s">
        <v>12</v>
      </c>
      <c r="B29" s="36" t="s">
        <v>16</v>
      </c>
      <c r="C29" s="291" t="s">
        <v>50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3.5" customHeight="1">
      <c r="A30" s="251" t="s">
        <v>12</v>
      </c>
      <c r="B30" s="265" t="s">
        <v>16</v>
      </c>
      <c r="C30" s="256" t="s">
        <v>12</v>
      </c>
      <c r="D30" s="274" t="s">
        <v>86</v>
      </c>
      <c r="E30" s="271"/>
      <c r="F30" s="277" t="s">
        <v>13</v>
      </c>
      <c r="G30" s="283" t="s">
        <v>59</v>
      </c>
      <c r="H30" s="280" t="s">
        <v>60</v>
      </c>
      <c r="I30" s="5" t="s">
        <v>14</v>
      </c>
      <c r="J30" s="62">
        <f>M30+K30</f>
        <v>150.79999999999998</v>
      </c>
      <c r="K30" s="63">
        <f>149.1+1.7</f>
        <v>150.79999999999998</v>
      </c>
      <c r="L30" s="63">
        <f>93.2+1.3</f>
        <v>94.5</v>
      </c>
      <c r="M30" s="72"/>
      <c r="N30" s="62">
        <f>Q30+O30</f>
        <v>177.3</v>
      </c>
      <c r="O30" s="7">
        <v>171.3</v>
      </c>
      <c r="P30" s="126">
        <v>110.2</v>
      </c>
      <c r="Q30" s="78">
        <v>6</v>
      </c>
      <c r="R30" s="84">
        <f>S30+U30</f>
        <v>0</v>
      </c>
      <c r="S30" s="85"/>
      <c r="T30" s="85"/>
      <c r="U30" s="86"/>
      <c r="V30" s="174">
        <v>180</v>
      </c>
      <c r="W30" s="175">
        <v>190</v>
      </c>
    </row>
    <row r="31" spans="1:23" ht="13.5" customHeight="1">
      <c r="A31" s="252"/>
      <c r="B31" s="266"/>
      <c r="C31" s="257"/>
      <c r="D31" s="275"/>
      <c r="E31" s="272"/>
      <c r="F31" s="278"/>
      <c r="G31" s="284"/>
      <c r="H31" s="281"/>
      <c r="I31" s="32" t="s">
        <v>21</v>
      </c>
      <c r="J31" s="73">
        <f>K31</f>
        <v>5.6</v>
      </c>
      <c r="K31" s="71">
        <v>5.6</v>
      </c>
      <c r="L31" s="71"/>
      <c r="M31" s="74"/>
      <c r="N31" s="73">
        <f>O31</f>
        <v>5.6</v>
      </c>
      <c r="O31" s="43">
        <v>5.6</v>
      </c>
      <c r="P31" s="127"/>
      <c r="Q31" s="79"/>
      <c r="R31" s="91">
        <f>S31</f>
        <v>0</v>
      </c>
      <c r="S31" s="92"/>
      <c r="T31" s="92"/>
      <c r="U31" s="102"/>
      <c r="V31" s="170">
        <v>6</v>
      </c>
      <c r="W31" s="177">
        <v>6</v>
      </c>
    </row>
    <row r="32" spans="1:23" ht="12.75" customHeight="1">
      <c r="A32" s="252"/>
      <c r="B32" s="266"/>
      <c r="C32" s="257"/>
      <c r="D32" s="275"/>
      <c r="E32" s="272"/>
      <c r="F32" s="278"/>
      <c r="G32" s="284"/>
      <c r="H32" s="281"/>
      <c r="I32" s="32" t="s">
        <v>44</v>
      </c>
      <c r="J32" s="73">
        <f>K32+M32</f>
        <v>7.6</v>
      </c>
      <c r="K32" s="71">
        <f>7.6-1.8</f>
        <v>5.8</v>
      </c>
      <c r="L32" s="71"/>
      <c r="M32" s="74">
        <v>1.8</v>
      </c>
      <c r="N32" s="73">
        <f>O32</f>
        <v>7.6</v>
      </c>
      <c r="O32" s="43">
        <v>7.6</v>
      </c>
      <c r="P32" s="127"/>
      <c r="Q32" s="79"/>
      <c r="R32" s="91">
        <f>S32</f>
        <v>0</v>
      </c>
      <c r="S32" s="92"/>
      <c r="T32" s="92"/>
      <c r="U32" s="102"/>
      <c r="V32" s="170">
        <v>8</v>
      </c>
      <c r="W32" s="181">
        <v>8</v>
      </c>
    </row>
    <row r="33" spans="1:23" ht="14.25" customHeight="1" thickBot="1">
      <c r="A33" s="253"/>
      <c r="B33" s="267"/>
      <c r="C33" s="258"/>
      <c r="D33" s="276"/>
      <c r="E33" s="273"/>
      <c r="F33" s="279"/>
      <c r="G33" s="285"/>
      <c r="H33" s="282"/>
      <c r="I33" s="134" t="s">
        <v>15</v>
      </c>
      <c r="J33" s="88">
        <f>K33+M33</f>
        <v>164</v>
      </c>
      <c r="K33" s="82">
        <f>K30+K32+K31</f>
        <v>162.2</v>
      </c>
      <c r="L33" s="82">
        <f>L30+L32+L31</f>
        <v>94.5</v>
      </c>
      <c r="M33" s="82">
        <f>M30+M32+M31</f>
        <v>1.8</v>
      </c>
      <c r="N33" s="81">
        <f>O33+Q33</f>
        <v>190.5</v>
      </c>
      <c r="O33" s="82">
        <f>O30+O32+O31</f>
        <v>184.5</v>
      </c>
      <c r="P33" s="82">
        <f>P30+P32+P31</f>
        <v>110.2</v>
      </c>
      <c r="Q33" s="87">
        <f>Q30+Q32+Q31</f>
        <v>6</v>
      </c>
      <c r="R33" s="98">
        <f>S33+U33</f>
        <v>0</v>
      </c>
      <c r="S33" s="99">
        <f>SUM(S30:S32)</f>
        <v>0</v>
      </c>
      <c r="T33" s="99">
        <f>SUM(T30:T30)</f>
        <v>0</v>
      </c>
      <c r="U33" s="100">
        <f>SUM(U30:U30)</f>
        <v>0</v>
      </c>
      <c r="V33" s="182">
        <f>V30+V31+V32</f>
        <v>194</v>
      </c>
      <c r="W33" s="176">
        <f>W30+W31+W32</f>
        <v>204</v>
      </c>
    </row>
    <row r="34" spans="1:23" ht="13.5" customHeight="1">
      <c r="A34" s="251" t="s">
        <v>12</v>
      </c>
      <c r="B34" s="265" t="s">
        <v>16</v>
      </c>
      <c r="C34" s="256" t="s">
        <v>16</v>
      </c>
      <c r="D34" s="274" t="s">
        <v>87</v>
      </c>
      <c r="E34" s="271"/>
      <c r="F34" s="277" t="s">
        <v>13</v>
      </c>
      <c r="G34" s="283" t="s">
        <v>57</v>
      </c>
      <c r="H34" s="280" t="s">
        <v>58</v>
      </c>
      <c r="I34" s="5" t="s">
        <v>14</v>
      </c>
      <c r="J34" s="62">
        <f>M34+K34</f>
        <v>522.6</v>
      </c>
      <c r="K34" s="63">
        <f>516.7+5.9</f>
        <v>522.6</v>
      </c>
      <c r="L34" s="63">
        <f>327.4+4.5</f>
        <v>331.9</v>
      </c>
      <c r="M34" s="78"/>
      <c r="N34" s="62">
        <f>Q34+O34</f>
        <v>667.8000000000001</v>
      </c>
      <c r="O34" s="7">
        <v>614.2</v>
      </c>
      <c r="P34" s="126">
        <v>376.6</v>
      </c>
      <c r="Q34" s="78">
        <v>53.6</v>
      </c>
      <c r="R34" s="84">
        <f>S34+U34</f>
        <v>0</v>
      </c>
      <c r="S34" s="85"/>
      <c r="T34" s="85"/>
      <c r="U34" s="86">
        <v>0</v>
      </c>
      <c r="V34" s="174">
        <v>570</v>
      </c>
      <c r="W34" s="175">
        <v>580</v>
      </c>
    </row>
    <row r="35" spans="1:23" ht="13.5" customHeight="1">
      <c r="A35" s="252"/>
      <c r="B35" s="266"/>
      <c r="C35" s="257"/>
      <c r="D35" s="275"/>
      <c r="E35" s="272"/>
      <c r="F35" s="278"/>
      <c r="G35" s="284"/>
      <c r="H35" s="281"/>
      <c r="I35" s="32" t="s">
        <v>21</v>
      </c>
      <c r="J35" s="73">
        <f>K35</f>
        <v>1.4</v>
      </c>
      <c r="K35" s="71">
        <v>1.4</v>
      </c>
      <c r="L35" s="71"/>
      <c r="M35" s="79"/>
      <c r="N35" s="73">
        <f>O35</f>
        <v>1.1</v>
      </c>
      <c r="O35" s="43">
        <v>1.1</v>
      </c>
      <c r="P35" s="127"/>
      <c r="Q35" s="79"/>
      <c r="R35" s="91">
        <f>S35</f>
        <v>0</v>
      </c>
      <c r="S35" s="92"/>
      <c r="T35" s="92"/>
      <c r="U35" s="102"/>
      <c r="V35" s="183">
        <v>1.5</v>
      </c>
      <c r="W35" s="177">
        <v>1.5</v>
      </c>
    </row>
    <row r="36" spans="1:23" ht="12.75" customHeight="1">
      <c r="A36" s="252"/>
      <c r="B36" s="266"/>
      <c r="C36" s="257"/>
      <c r="D36" s="275"/>
      <c r="E36" s="272"/>
      <c r="F36" s="278"/>
      <c r="G36" s="284"/>
      <c r="H36" s="281"/>
      <c r="I36" s="32" t="s">
        <v>44</v>
      </c>
      <c r="J36" s="73">
        <f>K36</f>
        <v>2.3</v>
      </c>
      <c r="K36" s="43">
        <v>2.3</v>
      </c>
      <c r="L36" s="127"/>
      <c r="M36" s="79"/>
      <c r="N36" s="128">
        <f>O36+Q36</f>
        <v>1.3</v>
      </c>
      <c r="O36" s="43">
        <v>1.3</v>
      </c>
      <c r="P36" s="127"/>
      <c r="Q36" s="79"/>
      <c r="R36" s="91">
        <f>S36</f>
        <v>0</v>
      </c>
      <c r="S36" s="92"/>
      <c r="T36" s="92"/>
      <c r="U36" s="102"/>
      <c r="V36" s="184">
        <v>1</v>
      </c>
      <c r="W36" s="181">
        <v>1</v>
      </c>
    </row>
    <row r="37" spans="1:23" ht="15.75" customHeight="1" thickBot="1">
      <c r="A37" s="253"/>
      <c r="B37" s="267"/>
      <c r="C37" s="258"/>
      <c r="D37" s="276"/>
      <c r="E37" s="273"/>
      <c r="F37" s="279"/>
      <c r="G37" s="285"/>
      <c r="H37" s="282"/>
      <c r="I37" s="134" t="s">
        <v>15</v>
      </c>
      <c r="J37" s="88">
        <f>K37+M37</f>
        <v>526.3</v>
      </c>
      <c r="K37" s="82">
        <f>K34+K36+K35</f>
        <v>526.3</v>
      </c>
      <c r="L37" s="82">
        <f>L34+L36+L35</f>
        <v>331.9</v>
      </c>
      <c r="M37" s="87">
        <f>M34+M36+M35</f>
        <v>0</v>
      </c>
      <c r="N37" s="81">
        <f>O37+Q37</f>
        <v>670.2</v>
      </c>
      <c r="O37" s="82">
        <f>O34+O36+O35</f>
        <v>616.6</v>
      </c>
      <c r="P37" s="82">
        <f>P34+P36+P35</f>
        <v>376.6</v>
      </c>
      <c r="Q37" s="83">
        <f>Q34+Q36+Q35</f>
        <v>53.6</v>
      </c>
      <c r="R37" s="81">
        <f>S37+U37</f>
        <v>0</v>
      </c>
      <c r="S37" s="82">
        <f>SUM(S34:S36)</f>
        <v>0</v>
      </c>
      <c r="T37" s="82">
        <f>SUM(T34:T34)</f>
        <v>0</v>
      </c>
      <c r="U37" s="83">
        <f>SUM(U34)</f>
        <v>0</v>
      </c>
      <c r="V37" s="176">
        <f>V34+V35+V36</f>
        <v>572.5</v>
      </c>
      <c r="W37" s="176">
        <f>W34+W35+W36</f>
        <v>582.5</v>
      </c>
    </row>
    <row r="38" spans="1:23" ht="13.5" customHeight="1">
      <c r="A38" s="251" t="s">
        <v>12</v>
      </c>
      <c r="B38" s="265" t="s">
        <v>16</v>
      </c>
      <c r="C38" s="256" t="s">
        <v>17</v>
      </c>
      <c r="D38" s="274" t="s">
        <v>88</v>
      </c>
      <c r="E38" s="271"/>
      <c r="F38" s="277" t="s">
        <v>13</v>
      </c>
      <c r="G38" s="283" t="s">
        <v>61</v>
      </c>
      <c r="H38" s="280" t="s">
        <v>62</v>
      </c>
      <c r="I38" s="5" t="s">
        <v>14</v>
      </c>
      <c r="J38" s="62">
        <f>M38+K38</f>
        <v>488.7</v>
      </c>
      <c r="K38" s="63">
        <f>482.8+5.9</f>
        <v>488.7</v>
      </c>
      <c r="L38" s="63">
        <f>326+4.5</f>
        <v>330.5</v>
      </c>
      <c r="M38" s="72"/>
      <c r="N38" s="62">
        <f>Q38+O38</f>
        <v>672.3000000000001</v>
      </c>
      <c r="O38" s="148">
        <v>617.1</v>
      </c>
      <c r="P38" s="149">
        <v>380.6</v>
      </c>
      <c r="Q38" s="143">
        <v>55.2</v>
      </c>
      <c r="R38" s="84">
        <f>S38+U38</f>
        <v>0</v>
      </c>
      <c r="S38" s="85"/>
      <c r="T38" s="85"/>
      <c r="U38" s="94"/>
      <c r="V38" s="163">
        <v>610</v>
      </c>
      <c r="W38" s="175">
        <v>620</v>
      </c>
    </row>
    <row r="39" spans="1:23" ht="13.5" customHeight="1">
      <c r="A39" s="252"/>
      <c r="B39" s="266"/>
      <c r="C39" s="257"/>
      <c r="D39" s="275"/>
      <c r="E39" s="272"/>
      <c r="F39" s="278"/>
      <c r="G39" s="284"/>
      <c r="H39" s="281"/>
      <c r="I39" s="32" t="s">
        <v>21</v>
      </c>
      <c r="J39" s="73">
        <f>K39</f>
        <v>18.5</v>
      </c>
      <c r="K39" s="71">
        <v>18.5</v>
      </c>
      <c r="L39" s="71"/>
      <c r="M39" s="74"/>
      <c r="N39" s="73">
        <f>O39</f>
        <v>17.5</v>
      </c>
      <c r="O39" s="43">
        <v>17.5</v>
      </c>
      <c r="P39" s="127"/>
      <c r="Q39" s="79"/>
      <c r="R39" s="91">
        <f>S39</f>
        <v>0</v>
      </c>
      <c r="S39" s="92"/>
      <c r="T39" s="92"/>
      <c r="U39" s="93"/>
      <c r="V39" s="170">
        <v>15</v>
      </c>
      <c r="W39" s="177">
        <v>15</v>
      </c>
    </row>
    <row r="40" spans="1:23" ht="13.5" customHeight="1">
      <c r="A40" s="252"/>
      <c r="B40" s="266"/>
      <c r="C40" s="257"/>
      <c r="D40" s="275"/>
      <c r="E40" s="272"/>
      <c r="F40" s="278"/>
      <c r="G40" s="284"/>
      <c r="H40" s="281"/>
      <c r="I40" s="32" t="s">
        <v>44</v>
      </c>
      <c r="J40" s="73">
        <f>K40+M40</f>
        <v>11.5</v>
      </c>
      <c r="K40" s="71">
        <v>10</v>
      </c>
      <c r="L40" s="71"/>
      <c r="M40" s="74">
        <v>1.5</v>
      </c>
      <c r="N40" s="128">
        <f>O40+Q40</f>
        <v>10.7</v>
      </c>
      <c r="O40" s="43">
        <v>8.7</v>
      </c>
      <c r="P40" s="127"/>
      <c r="Q40" s="79">
        <v>2</v>
      </c>
      <c r="R40" s="91">
        <f>S40+U40</f>
        <v>0</v>
      </c>
      <c r="S40" s="92"/>
      <c r="T40" s="92"/>
      <c r="U40" s="93"/>
      <c r="V40" s="165">
        <v>10</v>
      </c>
      <c r="W40" s="181">
        <v>10</v>
      </c>
    </row>
    <row r="41" spans="1:23" ht="13.5" customHeight="1" thickBot="1">
      <c r="A41" s="253"/>
      <c r="B41" s="267"/>
      <c r="C41" s="258"/>
      <c r="D41" s="276"/>
      <c r="E41" s="273"/>
      <c r="F41" s="279"/>
      <c r="G41" s="285"/>
      <c r="H41" s="282"/>
      <c r="I41" s="134" t="s">
        <v>15</v>
      </c>
      <c r="J41" s="88">
        <f>K41+M41</f>
        <v>518.7</v>
      </c>
      <c r="K41" s="82">
        <f>K38+K40+K39</f>
        <v>517.2</v>
      </c>
      <c r="L41" s="82">
        <f>L38+L40+L39</f>
        <v>330.5</v>
      </c>
      <c r="M41" s="87">
        <f>M38+M40+M39</f>
        <v>1.5</v>
      </c>
      <c r="N41" s="81">
        <f>O41+Q41</f>
        <v>700.5000000000001</v>
      </c>
      <c r="O41" s="82">
        <f>O38+O40+O39</f>
        <v>643.3000000000001</v>
      </c>
      <c r="P41" s="82">
        <f>P38+P40+P39</f>
        <v>380.6</v>
      </c>
      <c r="Q41" s="87">
        <f>Q38+Q40+Q39</f>
        <v>57.2</v>
      </c>
      <c r="R41" s="81">
        <f>S41+U41</f>
        <v>0</v>
      </c>
      <c r="S41" s="82">
        <f>SUM(S38:S40)</f>
        <v>0</v>
      </c>
      <c r="T41" s="82">
        <f>SUM(T38:T40)</f>
        <v>0</v>
      </c>
      <c r="U41" s="87">
        <f>SUM(U38:U40)</f>
        <v>0</v>
      </c>
      <c r="V41" s="167">
        <f>V38+V39+V40</f>
        <v>635</v>
      </c>
      <c r="W41" s="176">
        <f>W38+W39+W40</f>
        <v>645</v>
      </c>
    </row>
    <row r="42" spans="1:23" ht="13.5" customHeight="1">
      <c r="A42" s="251" t="s">
        <v>12</v>
      </c>
      <c r="B42" s="265" t="s">
        <v>16</v>
      </c>
      <c r="C42" s="256" t="s">
        <v>18</v>
      </c>
      <c r="D42" s="274" t="s">
        <v>89</v>
      </c>
      <c r="E42" s="271"/>
      <c r="F42" s="277" t="s">
        <v>13</v>
      </c>
      <c r="G42" s="283" t="s">
        <v>64</v>
      </c>
      <c r="H42" s="280" t="s">
        <v>63</v>
      </c>
      <c r="I42" s="40" t="s">
        <v>14</v>
      </c>
      <c r="J42" s="62">
        <f>M42+K42</f>
        <v>87.9</v>
      </c>
      <c r="K42" s="63">
        <f>86.9+1</f>
        <v>87.9</v>
      </c>
      <c r="L42" s="63">
        <f>56+0.8</f>
        <v>56.8</v>
      </c>
      <c r="M42" s="78"/>
      <c r="N42" s="62">
        <f>Q42+O42</f>
        <v>155</v>
      </c>
      <c r="O42" s="7">
        <v>148.6</v>
      </c>
      <c r="P42" s="126">
        <v>61.1</v>
      </c>
      <c r="Q42" s="78">
        <v>6.4</v>
      </c>
      <c r="R42" s="84">
        <f>S42+U42</f>
        <v>0</v>
      </c>
      <c r="S42" s="85"/>
      <c r="T42" s="85"/>
      <c r="U42" s="94"/>
      <c r="V42" s="163">
        <v>105</v>
      </c>
      <c r="W42" s="175">
        <v>110</v>
      </c>
    </row>
    <row r="43" spans="1:23" ht="13.5" customHeight="1">
      <c r="A43" s="252"/>
      <c r="B43" s="266"/>
      <c r="C43" s="257"/>
      <c r="D43" s="275"/>
      <c r="E43" s="272"/>
      <c r="F43" s="278"/>
      <c r="G43" s="284"/>
      <c r="H43" s="281"/>
      <c r="I43" s="32" t="s">
        <v>21</v>
      </c>
      <c r="J43" s="73">
        <f>K43</f>
        <v>0.3</v>
      </c>
      <c r="K43" s="71">
        <v>0.3</v>
      </c>
      <c r="L43" s="71"/>
      <c r="M43" s="79"/>
      <c r="N43" s="73">
        <f>O43</f>
        <v>0</v>
      </c>
      <c r="O43" s="43"/>
      <c r="P43" s="127"/>
      <c r="Q43" s="79"/>
      <c r="R43" s="91">
        <f>S43</f>
        <v>0</v>
      </c>
      <c r="S43" s="92"/>
      <c r="T43" s="92"/>
      <c r="U43" s="93"/>
      <c r="V43" s="170">
        <v>0.5</v>
      </c>
      <c r="W43" s="177">
        <v>0.5</v>
      </c>
    </row>
    <row r="44" spans="1:23" ht="13.5" customHeight="1">
      <c r="A44" s="252"/>
      <c r="B44" s="266"/>
      <c r="C44" s="257"/>
      <c r="D44" s="275"/>
      <c r="E44" s="272"/>
      <c r="F44" s="278"/>
      <c r="G44" s="284"/>
      <c r="H44" s="281"/>
      <c r="I44" s="32" t="s">
        <v>44</v>
      </c>
      <c r="J44" s="73">
        <f>K44+M44</f>
        <v>0.1</v>
      </c>
      <c r="K44" s="71">
        <v>0.1</v>
      </c>
      <c r="L44" s="71"/>
      <c r="M44" s="79"/>
      <c r="N44" s="128">
        <f>O44+Q44</f>
        <v>0.1</v>
      </c>
      <c r="O44" s="43">
        <v>0.1</v>
      </c>
      <c r="P44" s="127"/>
      <c r="Q44" s="79"/>
      <c r="R44" s="91">
        <f>S44+U44</f>
        <v>0</v>
      </c>
      <c r="S44" s="92"/>
      <c r="T44" s="92"/>
      <c r="U44" s="93"/>
      <c r="V44" s="165">
        <v>0.2</v>
      </c>
      <c r="W44" s="181">
        <v>1</v>
      </c>
    </row>
    <row r="45" spans="1:23" ht="13.5" customHeight="1" thickBot="1">
      <c r="A45" s="253"/>
      <c r="B45" s="267"/>
      <c r="C45" s="258"/>
      <c r="D45" s="276"/>
      <c r="E45" s="273"/>
      <c r="F45" s="279"/>
      <c r="G45" s="285"/>
      <c r="H45" s="282"/>
      <c r="I45" s="134" t="s">
        <v>15</v>
      </c>
      <c r="J45" s="88">
        <f>K45+M45</f>
        <v>88.3</v>
      </c>
      <c r="K45" s="82">
        <f>K42+K44+K43</f>
        <v>88.3</v>
      </c>
      <c r="L45" s="82">
        <f>L42+L44+L43</f>
        <v>56.8</v>
      </c>
      <c r="M45" s="87">
        <f>M42+M44+M43</f>
        <v>0</v>
      </c>
      <c r="N45" s="81">
        <f>O45+Q45</f>
        <v>155.1</v>
      </c>
      <c r="O45" s="82">
        <f>O42+O44+O43</f>
        <v>148.7</v>
      </c>
      <c r="P45" s="82">
        <f>P42+P44+P43</f>
        <v>61.1</v>
      </c>
      <c r="Q45" s="87">
        <f>Q42+Q44+Q43</f>
        <v>6.4</v>
      </c>
      <c r="R45" s="98">
        <f>S45+U45</f>
        <v>0</v>
      </c>
      <c r="S45" s="82">
        <f>SUM(S42:S44)</f>
        <v>0</v>
      </c>
      <c r="T45" s="82">
        <f>SUM(T42:T44)</f>
        <v>0</v>
      </c>
      <c r="U45" s="87">
        <f>SUM(U42:U44)</f>
        <v>0</v>
      </c>
      <c r="V45" s="167">
        <f>V42+V43+V44</f>
        <v>105.7</v>
      </c>
      <c r="W45" s="176">
        <f>W42+W43+W44</f>
        <v>111.5</v>
      </c>
    </row>
    <row r="46" spans="1:23" ht="13.5" customHeight="1">
      <c r="A46" s="251" t="s">
        <v>12</v>
      </c>
      <c r="B46" s="265" t="s">
        <v>16</v>
      </c>
      <c r="C46" s="256" t="s">
        <v>19</v>
      </c>
      <c r="D46" s="274" t="s">
        <v>90</v>
      </c>
      <c r="E46" s="271"/>
      <c r="F46" s="277" t="s">
        <v>13</v>
      </c>
      <c r="G46" s="283" t="s">
        <v>65</v>
      </c>
      <c r="H46" s="280" t="s">
        <v>67</v>
      </c>
      <c r="I46" s="40" t="s">
        <v>14</v>
      </c>
      <c r="J46" s="62">
        <f>M46+K46</f>
        <v>87.3</v>
      </c>
      <c r="K46" s="63">
        <f>86.3+1</f>
        <v>87.3</v>
      </c>
      <c r="L46" s="63">
        <f>56.9+0.8</f>
        <v>57.699999999999996</v>
      </c>
      <c r="M46" s="78"/>
      <c r="N46" s="62">
        <f>Q46+O46</f>
        <v>107.3</v>
      </c>
      <c r="O46" s="7">
        <v>103.8</v>
      </c>
      <c r="P46" s="126">
        <v>64</v>
      </c>
      <c r="Q46" s="30">
        <v>3.5</v>
      </c>
      <c r="R46" s="84">
        <f>S46+U46</f>
        <v>0</v>
      </c>
      <c r="S46" s="85"/>
      <c r="T46" s="85"/>
      <c r="U46" s="94"/>
      <c r="V46" s="163">
        <v>110</v>
      </c>
      <c r="W46" s="175">
        <v>115</v>
      </c>
    </row>
    <row r="47" spans="1:23" ht="13.5" customHeight="1">
      <c r="A47" s="252"/>
      <c r="B47" s="266"/>
      <c r="C47" s="257"/>
      <c r="D47" s="275"/>
      <c r="E47" s="272"/>
      <c r="F47" s="278"/>
      <c r="G47" s="284"/>
      <c r="H47" s="281"/>
      <c r="I47" s="32" t="s">
        <v>21</v>
      </c>
      <c r="J47" s="73">
        <f>K47</f>
        <v>2.6</v>
      </c>
      <c r="K47" s="71">
        <v>2.6</v>
      </c>
      <c r="L47" s="71"/>
      <c r="M47" s="79"/>
      <c r="N47" s="73">
        <f>O47</f>
        <v>2</v>
      </c>
      <c r="O47" s="43">
        <v>2</v>
      </c>
      <c r="P47" s="127"/>
      <c r="Q47" s="44"/>
      <c r="R47" s="91">
        <f>S47</f>
        <v>0</v>
      </c>
      <c r="S47" s="92"/>
      <c r="T47" s="92"/>
      <c r="U47" s="93"/>
      <c r="V47" s="170">
        <v>2</v>
      </c>
      <c r="W47" s="177">
        <v>2</v>
      </c>
    </row>
    <row r="48" spans="1:23" ht="13.5" customHeight="1">
      <c r="A48" s="252"/>
      <c r="B48" s="266"/>
      <c r="C48" s="257"/>
      <c r="D48" s="275"/>
      <c r="E48" s="272"/>
      <c r="F48" s="278"/>
      <c r="G48" s="284"/>
      <c r="H48" s="281"/>
      <c r="I48" s="32" t="s">
        <v>44</v>
      </c>
      <c r="J48" s="73">
        <f>K48+M48</f>
        <v>0.2</v>
      </c>
      <c r="K48" s="43">
        <v>0.2</v>
      </c>
      <c r="L48" s="127"/>
      <c r="M48" s="79"/>
      <c r="N48" s="128">
        <f>O48+Q48</f>
        <v>0.2</v>
      </c>
      <c r="O48" s="43">
        <v>0.2</v>
      </c>
      <c r="P48" s="127"/>
      <c r="Q48" s="44"/>
      <c r="R48" s="91">
        <f>S48+U48</f>
        <v>0</v>
      </c>
      <c r="S48" s="92"/>
      <c r="T48" s="92"/>
      <c r="U48" s="93"/>
      <c r="V48" s="170">
        <v>0.2</v>
      </c>
      <c r="W48" s="177">
        <v>0.2</v>
      </c>
    </row>
    <row r="49" spans="1:23" ht="13.5" customHeight="1" thickBot="1">
      <c r="A49" s="253"/>
      <c r="B49" s="267"/>
      <c r="C49" s="258"/>
      <c r="D49" s="276"/>
      <c r="E49" s="273"/>
      <c r="F49" s="279"/>
      <c r="G49" s="285"/>
      <c r="H49" s="282"/>
      <c r="I49" s="134" t="s">
        <v>15</v>
      </c>
      <c r="J49" s="88">
        <f>K49+M49</f>
        <v>90.1</v>
      </c>
      <c r="K49" s="82">
        <f>K46+K47+K48</f>
        <v>90.1</v>
      </c>
      <c r="L49" s="82">
        <f>L46+L47+L48</f>
        <v>57.699999999999996</v>
      </c>
      <c r="M49" s="87">
        <f>M46+M47+M48</f>
        <v>0</v>
      </c>
      <c r="N49" s="81">
        <f>O49+Q49</f>
        <v>109.5</v>
      </c>
      <c r="O49" s="82">
        <f>O46+O47+O48</f>
        <v>106</v>
      </c>
      <c r="P49" s="82">
        <f>P46+P47+P48</f>
        <v>64</v>
      </c>
      <c r="Q49" s="83">
        <f>Q46+Q47+Q48</f>
        <v>3.5</v>
      </c>
      <c r="R49" s="98">
        <f>S49+U49</f>
        <v>0</v>
      </c>
      <c r="S49" s="82">
        <f>SUM(S46:S48)</f>
        <v>0</v>
      </c>
      <c r="T49" s="82">
        <f>SUM(T46:T48)</f>
        <v>0</v>
      </c>
      <c r="U49" s="87">
        <f>SUM(U46:U48)</f>
        <v>0</v>
      </c>
      <c r="V49" s="167">
        <f>V46+V47+V48</f>
        <v>112.2</v>
      </c>
      <c r="W49" s="176">
        <f>W46+W47+W48</f>
        <v>117.2</v>
      </c>
    </row>
    <row r="50" spans="1:23" ht="13.5" customHeight="1">
      <c r="A50" s="251" t="s">
        <v>12</v>
      </c>
      <c r="B50" s="265" t="s">
        <v>16</v>
      </c>
      <c r="C50" s="256" t="s">
        <v>46</v>
      </c>
      <c r="D50" s="274" t="s">
        <v>91</v>
      </c>
      <c r="E50" s="271"/>
      <c r="F50" s="277" t="s">
        <v>13</v>
      </c>
      <c r="G50" s="283" t="s">
        <v>66</v>
      </c>
      <c r="H50" s="280" t="s">
        <v>68</v>
      </c>
      <c r="I50" s="40" t="s">
        <v>14</v>
      </c>
      <c r="J50" s="62">
        <f>M50+K50</f>
        <v>74.3</v>
      </c>
      <c r="K50" s="63">
        <f>73.5+0.8-0.6</f>
        <v>73.7</v>
      </c>
      <c r="L50" s="63">
        <f>43.8+0.6</f>
        <v>44.4</v>
      </c>
      <c r="M50" s="78">
        <v>0.6</v>
      </c>
      <c r="N50" s="62">
        <f>Q50+O50</f>
        <v>86.10000000000001</v>
      </c>
      <c r="O50" s="63">
        <v>83.9</v>
      </c>
      <c r="P50" s="144">
        <v>52.5</v>
      </c>
      <c r="Q50" s="72">
        <v>2.2</v>
      </c>
      <c r="R50" s="84">
        <f>S50+U50</f>
        <v>0</v>
      </c>
      <c r="S50" s="85"/>
      <c r="T50" s="85"/>
      <c r="U50" s="94"/>
      <c r="V50" s="163">
        <v>90</v>
      </c>
      <c r="W50" s="175">
        <v>95</v>
      </c>
    </row>
    <row r="51" spans="1:23" ht="13.5" customHeight="1">
      <c r="A51" s="252"/>
      <c r="B51" s="266"/>
      <c r="C51" s="257"/>
      <c r="D51" s="275"/>
      <c r="E51" s="272"/>
      <c r="F51" s="278"/>
      <c r="G51" s="284"/>
      <c r="H51" s="281"/>
      <c r="I51" s="32" t="s">
        <v>21</v>
      </c>
      <c r="J51" s="73">
        <f>K51</f>
        <v>0.2</v>
      </c>
      <c r="K51" s="71">
        <v>0.2</v>
      </c>
      <c r="L51" s="71"/>
      <c r="M51" s="79"/>
      <c r="N51" s="73">
        <f>O51</f>
        <v>0.2</v>
      </c>
      <c r="O51" s="43">
        <v>0.2</v>
      </c>
      <c r="P51" s="127"/>
      <c r="Q51" s="44"/>
      <c r="R51" s="91">
        <f>S51</f>
        <v>0</v>
      </c>
      <c r="S51" s="92"/>
      <c r="T51" s="92"/>
      <c r="U51" s="93"/>
      <c r="V51" s="170">
        <v>0.5</v>
      </c>
      <c r="W51" s="177">
        <v>0.5</v>
      </c>
    </row>
    <row r="52" spans="1:23" ht="13.5" customHeight="1">
      <c r="A52" s="252"/>
      <c r="B52" s="266"/>
      <c r="C52" s="257"/>
      <c r="D52" s="275"/>
      <c r="E52" s="272"/>
      <c r="F52" s="278"/>
      <c r="G52" s="284"/>
      <c r="H52" s="281"/>
      <c r="I52" s="32" t="s">
        <v>44</v>
      </c>
      <c r="J52" s="73">
        <f>K52+M52</f>
        <v>0.1</v>
      </c>
      <c r="K52" s="43">
        <v>0.1</v>
      </c>
      <c r="L52" s="127"/>
      <c r="M52" s="79"/>
      <c r="N52" s="128">
        <f>O52+Q52</f>
        <v>0.1</v>
      </c>
      <c r="O52" s="43">
        <v>0.1</v>
      </c>
      <c r="P52" s="127"/>
      <c r="Q52" s="44"/>
      <c r="R52" s="91">
        <f>S52+U52</f>
        <v>0</v>
      </c>
      <c r="S52" s="92"/>
      <c r="T52" s="92"/>
      <c r="U52" s="93"/>
      <c r="V52" s="170">
        <v>0.1</v>
      </c>
      <c r="W52" s="177">
        <v>0.1</v>
      </c>
    </row>
    <row r="53" spans="1:23" ht="13.5" customHeight="1" thickBot="1">
      <c r="A53" s="253"/>
      <c r="B53" s="267"/>
      <c r="C53" s="258"/>
      <c r="D53" s="276"/>
      <c r="E53" s="273"/>
      <c r="F53" s="279"/>
      <c r="G53" s="285"/>
      <c r="H53" s="282"/>
      <c r="I53" s="134" t="s">
        <v>15</v>
      </c>
      <c r="J53" s="88">
        <f>K53+M53</f>
        <v>74.6</v>
      </c>
      <c r="K53" s="82">
        <f>K50+K51+K52</f>
        <v>74</v>
      </c>
      <c r="L53" s="82">
        <f>L50+L51+L52</f>
        <v>44.4</v>
      </c>
      <c r="M53" s="87">
        <f>M50+M51+M52</f>
        <v>0.6</v>
      </c>
      <c r="N53" s="81">
        <f>O53+Q53</f>
        <v>86.4</v>
      </c>
      <c r="O53" s="82">
        <f>O50+O51+O52</f>
        <v>84.2</v>
      </c>
      <c r="P53" s="82">
        <f>P50+P51+P52</f>
        <v>52.5</v>
      </c>
      <c r="Q53" s="83">
        <f>Q50+Q51+Q52</f>
        <v>2.2</v>
      </c>
      <c r="R53" s="98">
        <f>S53+U53</f>
        <v>0</v>
      </c>
      <c r="S53" s="82">
        <f>SUM(S50:S52)</f>
        <v>0</v>
      </c>
      <c r="T53" s="82">
        <f>SUM(T50:T52)</f>
        <v>0</v>
      </c>
      <c r="U53" s="87">
        <f>SUM(U50:U52)</f>
        <v>0</v>
      </c>
      <c r="V53" s="167">
        <f>V50+V51+V52</f>
        <v>90.6</v>
      </c>
      <c r="W53" s="176">
        <f>W50+W51+W52</f>
        <v>95.6</v>
      </c>
    </row>
    <row r="54" spans="1:23" ht="13.5" customHeight="1">
      <c r="A54" s="251" t="s">
        <v>12</v>
      </c>
      <c r="B54" s="265" t="s">
        <v>16</v>
      </c>
      <c r="C54" s="256" t="s">
        <v>20</v>
      </c>
      <c r="D54" s="274" t="s">
        <v>92</v>
      </c>
      <c r="E54" s="271"/>
      <c r="F54" s="424" t="s">
        <v>13</v>
      </c>
      <c r="G54" s="430" t="s">
        <v>70</v>
      </c>
      <c r="H54" s="427" t="s">
        <v>69</v>
      </c>
      <c r="I54" s="137" t="s">
        <v>14</v>
      </c>
      <c r="J54" s="62">
        <f>M54+K54</f>
        <v>76.89999999999999</v>
      </c>
      <c r="K54" s="63">
        <f>76.1+0.8</f>
        <v>76.89999999999999</v>
      </c>
      <c r="L54" s="63">
        <f>46.5+0.6</f>
        <v>47.1</v>
      </c>
      <c r="M54" s="75"/>
      <c r="N54" s="62">
        <f>Q54+O54</f>
        <v>106.2</v>
      </c>
      <c r="O54" s="63">
        <v>105</v>
      </c>
      <c r="P54" s="144">
        <v>55.5</v>
      </c>
      <c r="Q54" s="72">
        <v>1.2</v>
      </c>
      <c r="R54" s="84">
        <f>S54+U54</f>
        <v>0</v>
      </c>
      <c r="S54" s="85"/>
      <c r="T54" s="85"/>
      <c r="U54" s="94"/>
      <c r="V54" s="163">
        <v>110</v>
      </c>
      <c r="W54" s="175">
        <v>115</v>
      </c>
    </row>
    <row r="55" spans="1:23" ht="13.5" customHeight="1">
      <c r="A55" s="252"/>
      <c r="B55" s="266"/>
      <c r="C55" s="257"/>
      <c r="D55" s="275"/>
      <c r="E55" s="272"/>
      <c r="F55" s="425"/>
      <c r="G55" s="431"/>
      <c r="H55" s="428"/>
      <c r="I55" s="138" t="s">
        <v>21</v>
      </c>
      <c r="J55" s="73">
        <f>K55</f>
        <v>1.4</v>
      </c>
      <c r="K55" s="71">
        <v>1.4</v>
      </c>
      <c r="L55" s="71"/>
      <c r="M55" s="76"/>
      <c r="N55" s="73">
        <f>O55</f>
        <v>1.4</v>
      </c>
      <c r="O55" s="71">
        <v>1.4</v>
      </c>
      <c r="P55" s="139"/>
      <c r="Q55" s="74"/>
      <c r="R55" s="91">
        <f>S55</f>
        <v>0</v>
      </c>
      <c r="S55" s="92"/>
      <c r="T55" s="92"/>
      <c r="U55" s="93"/>
      <c r="V55" s="170">
        <v>1.5</v>
      </c>
      <c r="W55" s="177">
        <v>1.5</v>
      </c>
    </row>
    <row r="56" spans="1:23" ht="13.5" customHeight="1">
      <c r="A56" s="252"/>
      <c r="B56" s="266"/>
      <c r="C56" s="257"/>
      <c r="D56" s="275"/>
      <c r="E56" s="272"/>
      <c r="F56" s="425"/>
      <c r="G56" s="431"/>
      <c r="H56" s="428"/>
      <c r="I56" s="138" t="s">
        <v>44</v>
      </c>
      <c r="J56" s="73">
        <f>K56+M56</f>
        <v>0.2</v>
      </c>
      <c r="K56" s="71">
        <v>0.2</v>
      </c>
      <c r="L56" s="139"/>
      <c r="M56" s="76"/>
      <c r="N56" s="128">
        <f>O56+Q56</f>
        <v>0.1</v>
      </c>
      <c r="O56" s="71">
        <v>0.1</v>
      </c>
      <c r="P56" s="139"/>
      <c r="Q56" s="74"/>
      <c r="R56" s="91">
        <f aca="true" t="shared" si="0" ref="R56:R66">S56+U56</f>
        <v>0</v>
      </c>
      <c r="S56" s="92"/>
      <c r="T56" s="92"/>
      <c r="U56" s="93"/>
      <c r="V56" s="170">
        <v>0.3</v>
      </c>
      <c r="W56" s="177">
        <v>0.3</v>
      </c>
    </row>
    <row r="57" spans="1:23" ht="13.5" customHeight="1" thickBot="1">
      <c r="A57" s="253"/>
      <c r="B57" s="267"/>
      <c r="C57" s="258"/>
      <c r="D57" s="276"/>
      <c r="E57" s="273"/>
      <c r="F57" s="426"/>
      <c r="G57" s="432"/>
      <c r="H57" s="429"/>
      <c r="I57" s="134" t="s">
        <v>15</v>
      </c>
      <c r="J57" s="88">
        <f>K57+M57</f>
        <v>78.5</v>
      </c>
      <c r="K57" s="82">
        <f>K54+K55+K56</f>
        <v>78.5</v>
      </c>
      <c r="L57" s="82">
        <f>L54+L55+L56</f>
        <v>47.1</v>
      </c>
      <c r="M57" s="87">
        <f>M54+M55+M56</f>
        <v>0</v>
      </c>
      <c r="N57" s="81">
        <f>O57+Q57</f>
        <v>107.7</v>
      </c>
      <c r="O57" s="82">
        <f>O54+O55+O56</f>
        <v>106.5</v>
      </c>
      <c r="P57" s="82">
        <f>P54+P55+P56</f>
        <v>55.5</v>
      </c>
      <c r="Q57" s="83">
        <f>Q54+Q55+Q56</f>
        <v>1.2</v>
      </c>
      <c r="R57" s="98">
        <f t="shared" si="0"/>
        <v>0</v>
      </c>
      <c r="S57" s="99">
        <f>SUM(S54:S56)</f>
        <v>0</v>
      </c>
      <c r="T57" s="99">
        <f>SUM(T54:T56)</f>
        <v>0</v>
      </c>
      <c r="U57" s="100">
        <f>SUM(U54:U56)</f>
        <v>0</v>
      </c>
      <c r="V57" s="167">
        <f>V54+V55+V56</f>
        <v>111.8</v>
      </c>
      <c r="W57" s="176">
        <f>W54+W55+W56</f>
        <v>116.8</v>
      </c>
    </row>
    <row r="58" spans="1:23" ht="24" customHeight="1">
      <c r="A58" s="251" t="s">
        <v>12</v>
      </c>
      <c r="B58" s="265" t="s">
        <v>16</v>
      </c>
      <c r="C58" s="256" t="s">
        <v>13</v>
      </c>
      <c r="D58" s="274" t="s">
        <v>143</v>
      </c>
      <c r="E58" s="421" t="s">
        <v>117</v>
      </c>
      <c r="F58" s="277" t="s">
        <v>13</v>
      </c>
      <c r="G58" s="283" t="s">
        <v>71</v>
      </c>
      <c r="H58" s="411" t="s">
        <v>125</v>
      </c>
      <c r="I58" s="5" t="s">
        <v>14</v>
      </c>
      <c r="J58" s="73">
        <f>K58</f>
        <v>52</v>
      </c>
      <c r="K58" s="63">
        <f>29.5+9+10+3.5</f>
        <v>52</v>
      </c>
      <c r="L58" s="126"/>
      <c r="M58" s="78"/>
      <c r="N58" s="128">
        <f>O58+Q58</f>
        <v>157.3</v>
      </c>
      <c r="O58" s="150">
        <f>20+20+25+11+5+15+12+40+9.3</f>
        <v>157.3</v>
      </c>
      <c r="P58" s="126"/>
      <c r="Q58" s="78"/>
      <c r="R58" s="84">
        <f t="shared" si="0"/>
        <v>0</v>
      </c>
      <c r="S58" s="85"/>
      <c r="T58" s="85"/>
      <c r="U58" s="86"/>
      <c r="V58" s="174">
        <v>100</v>
      </c>
      <c r="W58" s="175">
        <v>110</v>
      </c>
    </row>
    <row r="59" spans="1:23" ht="24" customHeight="1" thickBot="1">
      <c r="A59" s="253"/>
      <c r="B59" s="267"/>
      <c r="C59" s="258"/>
      <c r="D59" s="276"/>
      <c r="E59" s="422"/>
      <c r="F59" s="279"/>
      <c r="G59" s="285"/>
      <c r="H59" s="412"/>
      <c r="I59" s="140" t="s">
        <v>15</v>
      </c>
      <c r="J59" s="81">
        <f aca="true" t="shared" si="1" ref="J59:J68">K59+M59</f>
        <v>52</v>
      </c>
      <c r="K59" s="82">
        <f>K58</f>
        <v>52</v>
      </c>
      <c r="L59" s="82">
        <f>L58</f>
        <v>0</v>
      </c>
      <c r="M59" s="82">
        <f>M58</f>
        <v>0</v>
      </c>
      <c r="N59" s="81">
        <f>O59+Q59</f>
        <v>157.3</v>
      </c>
      <c r="O59" s="82">
        <f>O58</f>
        <v>157.3</v>
      </c>
      <c r="P59" s="82">
        <f>P58</f>
        <v>0</v>
      </c>
      <c r="Q59" s="82">
        <f>Q58</f>
        <v>0</v>
      </c>
      <c r="R59" s="81">
        <f t="shared" si="0"/>
        <v>0</v>
      </c>
      <c r="S59" s="82">
        <f>SUM(S58:S58)</f>
        <v>0</v>
      </c>
      <c r="T59" s="82"/>
      <c r="U59" s="83"/>
      <c r="V59" s="176">
        <f>V58</f>
        <v>100</v>
      </c>
      <c r="W59" s="180">
        <f>W58</f>
        <v>110</v>
      </c>
    </row>
    <row r="60" spans="1:23" ht="13.5" customHeight="1">
      <c r="A60" s="254" t="s">
        <v>12</v>
      </c>
      <c r="B60" s="265" t="s">
        <v>16</v>
      </c>
      <c r="C60" s="313" t="s">
        <v>75</v>
      </c>
      <c r="D60" s="274" t="s">
        <v>76</v>
      </c>
      <c r="E60" s="294" t="s">
        <v>118</v>
      </c>
      <c r="F60" s="277" t="s">
        <v>13</v>
      </c>
      <c r="G60" s="283" t="s">
        <v>71</v>
      </c>
      <c r="H60" s="277" t="s">
        <v>125</v>
      </c>
      <c r="I60" s="5" t="s">
        <v>14</v>
      </c>
      <c r="J60" s="62">
        <f t="shared" si="1"/>
        <v>13</v>
      </c>
      <c r="K60" s="63">
        <v>13</v>
      </c>
      <c r="L60" s="7"/>
      <c r="M60" s="30"/>
      <c r="N60" s="128">
        <f aca="true" t="shared" si="2" ref="N60:N65">O60+Q60</f>
        <v>20</v>
      </c>
      <c r="O60" s="63">
        <v>20</v>
      </c>
      <c r="P60" s="63"/>
      <c r="Q60" s="75"/>
      <c r="R60" s="84">
        <f t="shared" si="0"/>
        <v>0</v>
      </c>
      <c r="S60" s="85"/>
      <c r="T60" s="85"/>
      <c r="U60" s="86"/>
      <c r="V60" s="174">
        <v>20</v>
      </c>
      <c r="W60" s="175">
        <v>20</v>
      </c>
    </row>
    <row r="61" spans="1:23" ht="13.5" customHeight="1" thickBot="1">
      <c r="A61" s="255"/>
      <c r="B61" s="267"/>
      <c r="C61" s="315"/>
      <c r="D61" s="276"/>
      <c r="E61" s="295"/>
      <c r="F61" s="279"/>
      <c r="G61" s="285"/>
      <c r="H61" s="279"/>
      <c r="I61" s="134" t="s">
        <v>15</v>
      </c>
      <c r="J61" s="81">
        <f t="shared" si="1"/>
        <v>13</v>
      </c>
      <c r="K61" s="82">
        <f>K60</f>
        <v>13</v>
      </c>
      <c r="L61" s="82">
        <f>L60</f>
        <v>0</v>
      </c>
      <c r="M61" s="83">
        <f>M60</f>
        <v>0</v>
      </c>
      <c r="N61" s="81">
        <f t="shared" si="2"/>
        <v>20</v>
      </c>
      <c r="O61" s="82">
        <f>O60</f>
        <v>20</v>
      </c>
      <c r="P61" s="82"/>
      <c r="Q61" s="87"/>
      <c r="R61" s="81">
        <f t="shared" si="0"/>
        <v>0</v>
      </c>
      <c r="S61" s="82">
        <f>SUM(S60:S60)</f>
        <v>0</v>
      </c>
      <c r="T61" s="82"/>
      <c r="U61" s="83"/>
      <c r="V61" s="176">
        <f>V60</f>
        <v>20</v>
      </c>
      <c r="W61" s="167">
        <f>W60</f>
        <v>20</v>
      </c>
    </row>
    <row r="62" spans="1:23" ht="14.25" customHeight="1">
      <c r="A62" s="254" t="s">
        <v>12</v>
      </c>
      <c r="B62" s="265" t="s">
        <v>16</v>
      </c>
      <c r="C62" s="313" t="s">
        <v>77</v>
      </c>
      <c r="D62" s="402" t="s">
        <v>78</v>
      </c>
      <c r="E62" s="296"/>
      <c r="F62" s="277" t="s">
        <v>13</v>
      </c>
      <c r="G62" s="289" t="s">
        <v>71</v>
      </c>
      <c r="H62" s="277" t="s">
        <v>125</v>
      </c>
      <c r="I62" s="5" t="s">
        <v>14</v>
      </c>
      <c r="J62" s="73">
        <f>K62</f>
        <v>12.5</v>
      </c>
      <c r="K62" s="63">
        <v>12.5</v>
      </c>
      <c r="L62" s="7"/>
      <c r="M62" s="30"/>
      <c r="N62" s="128">
        <f t="shared" si="2"/>
        <v>15.3</v>
      </c>
      <c r="O62" s="63">
        <v>15.3</v>
      </c>
      <c r="P62" s="63"/>
      <c r="Q62" s="75"/>
      <c r="R62" s="84">
        <f t="shared" si="0"/>
        <v>0</v>
      </c>
      <c r="S62" s="85"/>
      <c r="T62" s="85"/>
      <c r="U62" s="86"/>
      <c r="V62" s="175">
        <v>16</v>
      </c>
      <c r="W62" s="175">
        <v>16</v>
      </c>
    </row>
    <row r="63" spans="1:23" ht="14.25" customHeight="1" thickBot="1">
      <c r="A63" s="255"/>
      <c r="B63" s="267"/>
      <c r="C63" s="315"/>
      <c r="D63" s="404"/>
      <c r="E63" s="297"/>
      <c r="F63" s="279"/>
      <c r="G63" s="290"/>
      <c r="H63" s="279"/>
      <c r="I63" s="134" t="s">
        <v>15</v>
      </c>
      <c r="J63" s="81">
        <f t="shared" si="1"/>
        <v>12.5</v>
      </c>
      <c r="K63" s="82">
        <f>K62</f>
        <v>12.5</v>
      </c>
      <c r="L63" s="82">
        <f>L62</f>
        <v>0</v>
      </c>
      <c r="M63" s="83">
        <f>M62</f>
        <v>0</v>
      </c>
      <c r="N63" s="81">
        <f t="shared" si="2"/>
        <v>15.3</v>
      </c>
      <c r="O63" s="82">
        <f>O62</f>
        <v>15.3</v>
      </c>
      <c r="P63" s="82"/>
      <c r="Q63" s="87"/>
      <c r="R63" s="81">
        <f t="shared" si="0"/>
        <v>0</v>
      </c>
      <c r="S63" s="82">
        <f>SUM(S62:S62)</f>
        <v>0</v>
      </c>
      <c r="T63" s="82"/>
      <c r="U63" s="83"/>
      <c r="V63" s="176">
        <f>V62</f>
        <v>16</v>
      </c>
      <c r="W63" s="176">
        <f>W62</f>
        <v>16</v>
      </c>
    </row>
    <row r="64" spans="1:23" ht="14.25" customHeight="1">
      <c r="A64" s="254" t="s">
        <v>12</v>
      </c>
      <c r="B64" s="265" t="s">
        <v>16</v>
      </c>
      <c r="C64" s="313" t="s">
        <v>79</v>
      </c>
      <c r="D64" s="402" t="s">
        <v>80</v>
      </c>
      <c r="E64" s="296"/>
      <c r="F64" s="277" t="s">
        <v>13</v>
      </c>
      <c r="G64" s="289" t="s">
        <v>71</v>
      </c>
      <c r="H64" s="277" t="s">
        <v>125</v>
      </c>
      <c r="I64" s="5" t="s">
        <v>14</v>
      </c>
      <c r="J64" s="62">
        <f>K64+M64</f>
        <v>14</v>
      </c>
      <c r="K64" s="63">
        <v>14</v>
      </c>
      <c r="L64" s="7"/>
      <c r="M64" s="30"/>
      <c r="N64" s="128">
        <f t="shared" si="2"/>
        <v>20</v>
      </c>
      <c r="O64" s="63">
        <v>20</v>
      </c>
      <c r="P64" s="63"/>
      <c r="Q64" s="75"/>
      <c r="R64" s="84">
        <f t="shared" si="0"/>
        <v>0</v>
      </c>
      <c r="S64" s="85"/>
      <c r="T64" s="85"/>
      <c r="U64" s="86"/>
      <c r="V64" s="175">
        <v>20</v>
      </c>
      <c r="W64" s="175">
        <v>20</v>
      </c>
    </row>
    <row r="65" spans="1:23" ht="14.25" customHeight="1" thickBot="1">
      <c r="A65" s="255"/>
      <c r="B65" s="267"/>
      <c r="C65" s="315"/>
      <c r="D65" s="404"/>
      <c r="E65" s="297"/>
      <c r="F65" s="279"/>
      <c r="G65" s="290"/>
      <c r="H65" s="279"/>
      <c r="I65" s="134" t="s">
        <v>15</v>
      </c>
      <c r="J65" s="81">
        <f>K65+M65</f>
        <v>14</v>
      </c>
      <c r="K65" s="82">
        <f>K64</f>
        <v>14</v>
      </c>
      <c r="L65" s="82">
        <f>L64</f>
        <v>0</v>
      </c>
      <c r="M65" s="83">
        <f>M64</f>
        <v>0</v>
      </c>
      <c r="N65" s="81">
        <f t="shared" si="2"/>
        <v>20</v>
      </c>
      <c r="O65" s="82">
        <f>O64</f>
        <v>20</v>
      </c>
      <c r="P65" s="82"/>
      <c r="Q65" s="87"/>
      <c r="R65" s="81">
        <f t="shared" si="0"/>
        <v>0</v>
      </c>
      <c r="S65" s="82">
        <f>SUM(S64:S64)</f>
        <v>0</v>
      </c>
      <c r="T65" s="82"/>
      <c r="U65" s="83"/>
      <c r="V65" s="176">
        <f>V64</f>
        <v>20</v>
      </c>
      <c r="W65" s="176">
        <f>W64</f>
        <v>20</v>
      </c>
    </row>
    <row r="66" spans="1:23" ht="15.75" customHeight="1">
      <c r="A66" s="254" t="s">
        <v>12</v>
      </c>
      <c r="B66" s="265" t="s">
        <v>16</v>
      </c>
      <c r="C66" s="313" t="s">
        <v>85</v>
      </c>
      <c r="D66" s="402" t="s">
        <v>123</v>
      </c>
      <c r="E66" s="294" t="s">
        <v>119</v>
      </c>
      <c r="F66" s="277" t="s">
        <v>13</v>
      </c>
      <c r="G66" s="289" t="s">
        <v>71</v>
      </c>
      <c r="H66" s="277" t="s">
        <v>125</v>
      </c>
      <c r="I66" s="5" t="s">
        <v>14</v>
      </c>
      <c r="J66" s="62">
        <f t="shared" si="1"/>
        <v>20</v>
      </c>
      <c r="K66" s="63">
        <v>20</v>
      </c>
      <c r="L66" s="7"/>
      <c r="M66" s="30"/>
      <c r="N66" s="62">
        <f>O66</f>
        <v>20</v>
      </c>
      <c r="O66" s="63">
        <v>20</v>
      </c>
      <c r="P66" s="63"/>
      <c r="Q66" s="75"/>
      <c r="R66" s="84">
        <f t="shared" si="0"/>
        <v>0</v>
      </c>
      <c r="S66" s="85"/>
      <c r="T66" s="85"/>
      <c r="U66" s="86"/>
      <c r="V66" s="175">
        <v>20</v>
      </c>
      <c r="W66" s="175">
        <v>20</v>
      </c>
    </row>
    <row r="67" spans="1:23" ht="7.5" customHeight="1">
      <c r="A67" s="312"/>
      <c r="B67" s="266"/>
      <c r="C67" s="314"/>
      <c r="D67" s="403"/>
      <c r="E67" s="423"/>
      <c r="F67" s="278"/>
      <c r="G67" s="413"/>
      <c r="H67" s="278"/>
      <c r="I67" s="39"/>
      <c r="J67" s="64"/>
      <c r="K67" s="65"/>
      <c r="L67" s="41"/>
      <c r="M67" s="42"/>
      <c r="N67" s="64"/>
      <c r="O67" s="65"/>
      <c r="P67" s="65"/>
      <c r="Q67" s="77"/>
      <c r="R67" s="95"/>
      <c r="S67" s="96"/>
      <c r="T67" s="96"/>
      <c r="U67" s="101"/>
      <c r="V67" s="177"/>
      <c r="W67" s="177"/>
    </row>
    <row r="68" spans="1:23" ht="16.5" customHeight="1" thickBot="1">
      <c r="A68" s="255"/>
      <c r="B68" s="267"/>
      <c r="C68" s="315"/>
      <c r="D68" s="404"/>
      <c r="E68" s="295"/>
      <c r="F68" s="279"/>
      <c r="G68" s="290"/>
      <c r="H68" s="279"/>
      <c r="I68" s="134" t="s">
        <v>15</v>
      </c>
      <c r="J68" s="81">
        <f t="shared" si="1"/>
        <v>20</v>
      </c>
      <c r="K68" s="82">
        <f>K66</f>
        <v>20</v>
      </c>
      <c r="L68" s="82">
        <f>L66</f>
        <v>0</v>
      </c>
      <c r="M68" s="83">
        <f>M66</f>
        <v>0</v>
      </c>
      <c r="N68" s="81">
        <f>O68+Q68</f>
        <v>20</v>
      </c>
      <c r="O68" s="82">
        <f>O66</f>
        <v>20</v>
      </c>
      <c r="P68" s="82"/>
      <c r="Q68" s="87"/>
      <c r="R68" s="81">
        <f>S68+U68</f>
        <v>0</v>
      </c>
      <c r="S68" s="82">
        <f>SUM(S66:S66)</f>
        <v>0</v>
      </c>
      <c r="T68" s="82"/>
      <c r="U68" s="83"/>
      <c r="V68" s="176">
        <f>V66</f>
        <v>20</v>
      </c>
      <c r="W68" s="176">
        <f>W66</f>
        <v>20</v>
      </c>
    </row>
    <row r="69" spans="1:23" ht="16.5" customHeight="1" thickBot="1">
      <c r="A69" s="24" t="s">
        <v>12</v>
      </c>
      <c r="B69" s="25" t="s">
        <v>16</v>
      </c>
      <c r="C69" s="371" t="s">
        <v>22</v>
      </c>
      <c r="D69" s="371"/>
      <c r="E69" s="371"/>
      <c r="F69" s="371"/>
      <c r="G69" s="371"/>
      <c r="H69" s="371"/>
      <c r="I69" s="382"/>
      <c r="J69" s="26">
        <f>M69+K69</f>
        <v>1652.0000000000002</v>
      </c>
      <c r="K69" s="27">
        <f>K59+K53+K49+K45+K41+K37+K33+K61+K68+K57+K63+K65</f>
        <v>1648.1000000000001</v>
      </c>
      <c r="L69" s="27">
        <f>L59+L53+L49+L45+L41+L37+L33+L61+L68+L57+L63+L65</f>
        <v>962.9</v>
      </c>
      <c r="M69" s="27">
        <f>M59+M53+M49+M45+M41+M37+M33+M61+M68+M57+M63+M65</f>
        <v>3.9000000000000004</v>
      </c>
      <c r="N69" s="26">
        <f>Q69+O69</f>
        <v>2252.5</v>
      </c>
      <c r="O69" s="27">
        <f>O59+O53+O49+O45+O41+O37+O33+O61+O68+O57+O63+O65</f>
        <v>2122.4</v>
      </c>
      <c r="P69" s="27">
        <f>P59+P53+P49+P45+P41+P37+P33+P61+P68+P57+P63+P65</f>
        <v>1100.5</v>
      </c>
      <c r="Q69" s="80">
        <f>Q59+Q53+Q49+Q45+Q41+Q37+Q33+Q61+Q68+Q57+Q63+Q65</f>
        <v>130.1</v>
      </c>
      <c r="R69" s="26">
        <f>U69+S69</f>
        <v>0</v>
      </c>
      <c r="S69" s="27">
        <f>S59+S53+S49+S45+S41+S37+S33+S61+S68+S57+S63+S65</f>
        <v>0</v>
      </c>
      <c r="T69" s="27">
        <f>T59+T53+T49+T45+T41+T37+T33+T61+T68+T57+T63+T65</f>
        <v>0</v>
      </c>
      <c r="U69" s="27">
        <f>U59+U53+U49+U45+U41+U37+U33+U61+U68+U57+U63+U65</f>
        <v>0</v>
      </c>
      <c r="V69" s="185">
        <f>V59+V53+V49+V45+V41+V37+V33+V61+V68+V57+V63+V65</f>
        <v>1997.8</v>
      </c>
      <c r="W69" s="186">
        <f>W59+W53+W49+W45+W41+W37+W33+W61+W68+W57+W63+W65</f>
        <v>2058.6</v>
      </c>
    </row>
    <row r="70" spans="1:23" ht="14.25" customHeight="1" thickBot="1">
      <c r="A70" s="37" t="s">
        <v>12</v>
      </c>
      <c r="B70" s="141" t="s">
        <v>17</v>
      </c>
      <c r="C70" s="383" t="s">
        <v>47</v>
      </c>
      <c r="D70" s="292"/>
      <c r="E70" s="292"/>
      <c r="F70" s="292"/>
      <c r="G70" s="292"/>
      <c r="H70" s="292"/>
      <c r="I70" s="292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5"/>
    </row>
    <row r="71" spans="1:23" ht="14.25" customHeight="1">
      <c r="A71" s="261" t="s">
        <v>12</v>
      </c>
      <c r="B71" s="263" t="s">
        <v>17</v>
      </c>
      <c r="C71" s="287" t="s">
        <v>12</v>
      </c>
      <c r="D71" s="274" t="s">
        <v>145</v>
      </c>
      <c r="E71" s="435" t="s">
        <v>122</v>
      </c>
      <c r="F71" s="363" t="s">
        <v>13</v>
      </c>
      <c r="G71" s="405" t="s">
        <v>71</v>
      </c>
      <c r="H71" s="411" t="s">
        <v>73</v>
      </c>
      <c r="I71" s="227" t="s">
        <v>23</v>
      </c>
      <c r="J71" s="45">
        <f>M71</f>
        <v>17.2</v>
      </c>
      <c r="K71" s="63"/>
      <c r="L71" s="229"/>
      <c r="M71" s="230">
        <v>17.2</v>
      </c>
      <c r="N71" s="45">
        <f>Q71</f>
        <v>274.6</v>
      </c>
      <c r="O71" s="7"/>
      <c r="P71" s="231"/>
      <c r="Q71" s="230">
        <f>174.6+100</f>
        <v>274.6</v>
      </c>
      <c r="R71" s="84">
        <f aca="true" t="shared" si="3" ref="R71:R83">S71+U71</f>
        <v>0</v>
      </c>
      <c r="S71" s="85"/>
      <c r="T71" s="85"/>
      <c r="U71" s="86"/>
      <c r="V71" s="178">
        <v>185.6</v>
      </c>
      <c r="W71" s="163"/>
    </row>
    <row r="72" spans="1:23" ht="14.25" customHeight="1">
      <c r="A72" s="252"/>
      <c r="B72" s="266"/>
      <c r="C72" s="433"/>
      <c r="D72" s="275"/>
      <c r="E72" s="436"/>
      <c r="F72" s="364"/>
      <c r="G72" s="417"/>
      <c r="H72" s="364"/>
      <c r="I72" s="228" t="s">
        <v>94</v>
      </c>
      <c r="J72" s="45">
        <f>M72</f>
        <v>12.7</v>
      </c>
      <c r="K72" s="71"/>
      <c r="L72" s="43"/>
      <c r="M72" s="44">
        <v>12.7</v>
      </c>
      <c r="N72" s="45">
        <f>Q72</f>
        <v>197.7</v>
      </c>
      <c r="O72" s="43"/>
      <c r="P72" s="232"/>
      <c r="Q72" s="44">
        <f>97.7+15+85</f>
        <v>197.7</v>
      </c>
      <c r="R72" s="91">
        <f t="shared" si="3"/>
        <v>0</v>
      </c>
      <c r="S72" s="92"/>
      <c r="T72" s="92"/>
      <c r="U72" s="102"/>
      <c r="V72" s="233">
        <v>35.4</v>
      </c>
      <c r="W72" s="170"/>
    </row>
    <row r="73" spans="1:23" ht="15" customHeight="1">
      <c r="A73" s="252"/>
      <c r="B73" s="266"/>
      <c r="C73" s="433"/>
      <c r="D73" s="275"/>
      <c r="E73" s="436"/>
      <c r="F73" s="364"/>
      <c r="G73" s="417"/>
      <c r="H73" s="364"/>
      <c r="I73" s="234" t="s">
        <v>84</v>
      </c>
      <c r="J73" s="64">
        <f>M73</f>
        <v>226</v>
      </c>
      <c r="K73" s="65"/>
      <c r="L73" s="41"/>
      <c r="M73" s="42">
        <v>226</v>
      </c>
      <c r="N73" s="45">
        <f>Q73</f>
        <v>0</v>
      </c>
      <c r="O73" s="41"/>
      <c r="P73" s="235"/>
      <c r="Q73" s="42"/>
      <c r="R73" s="91">
        <f t="shared" si="3"/>
        <v>0</v>
      </c>
      <c r="S73" s="96"/>
      <c r="T73" s="96"/>
      <c r="U73" s="101"/>
      <c r="V73" s="236">
        <v>616</v>
      </c>
      <c r="W73" s="165"/>
    </row>
    <row r="74" spans="1:23" ht="14.25" customHeight="1" thickBot="1">
      <c r="A74" s="262"/>
      <c r="B74" s="264"/>
      <c r="C74" s="288"/>
      <c r="D74" s="276"/>
      <c r="E74" s="437"/>
      <c r="F74" s="365"/>
      <c r="G74" s="406"/>
      <c r="H74" s="412"/>
      <c r="I74" s="142" t="s">
        <v>15</v>
      </c>
      <c r="J74" s="81">
        <f>K74+M74</f>
        <v>255.9</v>
      </c>
      <c r="K74" s="82">
        <f>K71</f>
        <v>0</v>
      </c>
      <c r="L74" s="82">
        <f>L71</f>
        <v>0</v>
      </c>
      <c r="M74" s="82">
        <f>M71+M72+M73</f>
        <v>255.9</v>
      </c>
      <c r="N74" s="81">
        <f>O74+Q74</f>
        <v>472.3</v>
      </c>
      <c r="O74" s="82">
        <f>O71+O73</f>
        <v>0</v>
      </c>
      <c r="P74" s="82">
        <f>P71+P73</f>
        <v>0</v>
      </c>
      <c r="Q74" s="82">
        <f>Q71+Q72+Q73</f>
        <v>472.3</v>
      </c>
      <c r="R74" s="81">
        <f t="shared" si="3"/>
        <v>0</v>
      </c>
      <c r="S74" s="82">
        <f>S71+S73</f>
        <v>0</v>
      </c>
      <c r="T74" s="82">
        <f>T71+T73</f>
        <v>0</v>
      </c>
      <c r="U74" s="83">
        <f>U71+U72+U73</f>
        <v>0</v>
      </c>
      <c r="V74" s="179">
        <f>V71+V72+V73</f>
        <v>837</v>
      </c>
      <c r="W74" s="172">
        <f>W71+W72+W73</f>
        <v>0</v>
      </c>
    </row>
    <row r="75" spans="1:23" ht="15" customHeight="1">
      <c r="A75" s="261" t="s">
        <v>12</v>
      </c>
      <c r="B75" s="263" t="s">
        <v>17</v>
      </c>
      <c r="C75" s="287" t="s">
        <v>16</v>
      </c>
      <c r="D75" s="274" t="s">
        <v>128</v>
      </c>
      <c r="E75" s="418"/>
      <c r="F75" s="363" t="s">
        <v>13</v>
      </c>
      <c r="G75" s="405" t="s">
        <v>71</v>
      </c>
      <c r="H75" s="277" t="s">
        <v>125</v>
      </c>
      <c r="I75" s="33" t="s">
        <v>14</v>
      </c>
      <c r="J75" s="45">
        <f>K75+M75</f>
        <v>10</v>
      </c>
      <c r="K75" s="63">
        <v>10</v>
      </c>
      <c r="L75" s="63"/>
      <c r="M75" s="75"/>
      <c r="N75" s="62">
        <f>Q75+O75</f>
        <v>85</v>
      </c>
      <c r="O75" s="7">
        <v>85</v>
      </c>
      <c r="P75" s="7"/>
      <c r="Q75" s="75"/>
      <c r="R75" s="91">
        <f t="shared" si="3"/>
        <v>0</v>
      </c>
      <c r="S75" s="85"/>
      <c r="T75" s="85"/>
      <c r="U75" s="94"/>
      <c r="V75" s="163">
        <v>50</v>
      </c>
      <c r="W75" s="163">
        <v>50</v>
      </c>
    </row>
    <row r="76" spans="1:23" ht="15" customHeight="1">
      <c r="A76" s="252"/>
      <c r="B76" s="266"/>
      <c r="C76" s="433"/>
      <c r="D76" s="275"/>
      <c r="E76" s="419"/>
      <c r="F76" s="364"/>
      <c r="G76" s="417"/>
      <c r="H76" s="278"/>
      <c r="I76" s="32" t="s">
        <v>94</v>
      </c>
      <c r="J76" s="45">
        <f>M76</f>
        <v>0</v>
      </c>
      <c r="K76" s="65"/>
      <c r="L76" s="65"/>
      <c r="M76" s="77"/>
      <c r="N76" s="64">
        <f>Q76</f>
        <v>0</v>
      </c>
      <c r="O76" s="41"/>
      <c r="P76" s="41"/>
      <c r="Q76" s="77"/>
      <c r="R76" s="91">
        <f t="shared" si="3"/>
        <v>0</v>
      </c>
      <c r="S76" s="96"/>
      <c r="T76" s="96"/>
      <c r="U76" s="97"/>
      <c r="V76" s="165"/>
      <c r="W76" s="165"/>
    </row>
    <row r="77" spans="1:23" ht="15" customHeight="1" thickBot="1">
      <c r="A77" s="262"/>
      <c r="B77" s="264"/>
      <c r="C77" s="288"/>
      <c r="D77" s="276"/>
      <c r="E77" s="420"/>
      <c r="F77" s="365"/>
      <c r="G77" s="406"/>
      <c r="H77" s="279"/>
      <c r="I77" s="140" t="s">
        <v>15</v>
      </c>
      <c r="J77" s="88">
        <f>M77+K77</f>
        <v>10</v>
      </c>
      <c r="K77" s="82">
        <f>SUM(K75:K76)</f>
        <v>10</v>
      </c>
      <c r="L77" s="82"/>
      <c r="M77" s="83">
        <f>SUM(M75:M76)</f>
        <v>0</v>
      </c>
      <c r="N77" s="88">
        <f>Q77+O77</f>
        <v>85</v>
      </c>
      <c r="O77" s="82">
        <f>SUM(O75:O76)</f>
        <v>85</v>
      </c>
      <c r="P77" s="82">
        <f>SUM(P75:P76)</f>
        <v>0</v>
      </c>
      <c r="Q77" s="82">
        <f>SUM(Q75:Q76)</f>
        <v>0</v>
      </c>
      <c r="R77" s="81">
        <f t="shared" si="3"/>
        <v>0</v>
      </c>
      <c r="S77" s="82">
        <f>SUM(S75:S76)</f>
        <v>0</v>
      </c>
      <c r="T77" s="82"/>
      <c r="U77" s="83">
        <f>SUM(U75:U76)</f>
        <v>0</v>
      </c>
      <c r="V77" s="83">
        <f>SUM(V75:V76)</f>
        <v>50</v>
      </c>
      <c r="W77" s="83">
        <f>SUM(W75:W76)</f>
        <v>50</v>
      </c>
    </row>
    <row r="78" spans="1:23" ht="15" customHeight="1">
      <c r="A78" s="261" t="s">
        <v>12</v>
      </c>
      <c r="B78" s="263" t="s">
        <v>17</v>
      </c>
      <c r="C78" s="287" t="s">
        <v>17</v>
      </c>
      <c r="D78" s="274" t="s">
        <v>126</v>
      </c>
      <c r="E78" s="418"/>
      <c r="F78" s="363" t="s">
        <v>13</v>
      </c>
      <c r="G78" s="405" t="s">
        <v>71</v>
      </c>
      <c r="H78" s="277" t="s">
        <v>125</v>
      </c>
      <c r="I78" s="5" t="s">
        <v>14</v>
      </c>
      <c r="J78" s="45">
        <f>M78</f>
        <v>10</v>
      </c>
      <c r="K78" s="63"/>
      <c r="L78" s="63"/>
      <c r="M78" s="75">
        <v>10</v>
      </c>
      <c r="N78" s="62">
        <f>Q78+O78</f>
        <v>20</v>
      </c>
      <c r="O78" s="63"/>
      <c r="P78" s="63"/>
      <c r="Q78" s="75">
        <v>20</v>
      </c>
      <c r="R78" s="91">
        <f t="shared" si="3"/>
        <v>0</v>
      </c>
      <c r="S78" s="85"/>
      <c r="T78" s="85"/>
      <c r="U78" s="86"/>
      <c r="V78" s="187">
        <v>20</v>
      </c>
      <c r="W78" s="163">
        <v>20</v>
      </c>
    </row>
    <row r="79" spans="1:23" ht="15" customHeight="1" hidden="1">
      <c r="A79" s="252"/>
      <c r="B79" s="266"/>
      <c r="C79" s="433"/>
      <c r="D79" s="275"/>
      <c r="E79" s="419"/>
      <c r="F79" s="364"/>
      <c r="G79" s="417"/>
      <c r="H79" s="278"/>
      <c r="I79" s="39"/>
      <c r="J79" s="45">
        <f>M79</f>
        <v>0</v>
      </c>
      <c r="K79" s="65"/>
      <c r="L79" s="65"/>
      <c r="M79" s="77"/>
      <c r="N79" s="64">
        <f>Q79</f>
        <v>0</v>
      </c>
      <c r="O79" s="65"/>
      <c r="P79" s="65"/>
      <c r="Q79" s="77"/>
      <c r="R79" s="91">
        <f t="shared" si="3"/>
        <v>0</v>
      </c>
      <c r="S79" s="96"/>
      <c r="T79" s="96"/>
      <c r="U79" s="97"/>
      <c r="V79" s="188"/>
      <c r="W79" s="165"/>
    </row>
    <row r="80" spans="1:23" ht="15" customHeight="1" thickBot="1">
      <c r="A80" s="262"/>
      <c r="B80" s="264"/>
      <c r="C80" s="288"/>
      <c r="D80" s="276"/>
      <c r="E80" s="420"/>
      <c r="F80" s="365"/>
      <c r="G80" s="406"/>
      <c r="H80" s="279"/>
      <c r="I80" s="134" t="s">
        <v>15</v>
      </c>
      <c r="J80" s="88">
        <f>M80+K80</f>
        <v>10</v>
      </c>
      <c r="K80" s="82"/>
      <c r="L80" s="82"/>
      <c r="M80" s="83">
        <f>SUM(M78:M79)</f>
        <v>10</v>
      </c>
      <c r="N80" s="88">
        <f>Q80+O80</f>
        <v>20</v>
      </c>
      <c r="O80" s="82"/>
      <c r="P80" s="82"/>
      <c r="Q80" s="83">
        <f>SUM(Q78:Q79)</f>
        <v>20</v>
      </c>
      <c r="R80" s="81">
        <f t="shared" si="3"/>
        <v>0</v>
      </c>
      <c r="S80" s="82"/>
      <c r="T80" s="82"/>
      <c r="U80" s="87">
        <f>U78+U79</f>
        <v>0</v>
      </c>
      <c r="V80" s="189">
        <f>SUM(V78:V79)</f>
        <v>20</v>
      </c>
      <c r="W80" s="172">
        <f>W78+W79</f>
        <v>20</v>
      </c>
    </row>
    <row r="81" spans="1:23" ht="15" customHeight="1" hidden="1">
      <c r="A81" s="254" t="s">
        <v>12</v>
      </c>
      <c r="B81" s="265" t="s">
        <v>17</v>
      </c>
      <c r="C81" s="313" t="s">
        <v>18</v>
      </c>
      <c r="D81" s="402" t="s">
        <v>114</v>
      </c>
      <c r="E81" s="414"/>
      <c r="F81" s="277" t="s">
        <v>13</v>
      </c>
      <c r="G81" s="344" t="s">
        <v>71</v>
      </c>
      <c r="H81" s="277" t="s">
        <v>73</v>
      </c>
      <c r="I81" s="5" t="s">
        <v>94</v>
      </c>
      <c r="J81" s="45">
        <f>M81</f>
        <v>0</v>
      </c>
      <c r="K81" s="7"/>
      <c r="L81" s="7"/>
      <c r="M81" s="30"/>
      <c r="N81" s="62">
        <f>Q81+O81</f>
        <v>0</v>
      </c>
      <c r="O81" s="63"/>
      <c r="P81" s="63"/>
      <c r="Q81" s="72"/>
      <c r="R81" s="91">
        <f t="shared" si="3"/>
        <v>0</v>
      </c>
      <c r="S81" s="85"/>
      <c r="T81" s="85"/>
      <c r="U81" s="94">
        <f>-30.1+30.1</f>
        <v>0</v>
      </c>
      <c r="V81" s="151"/>
      <c r="W81" s="156"/>
    </row>
    <row r="82" spans="1:23" ht="15" customHeight="1" hidden="1">
      <c r="A82" s="312"/>
      <c r="B82" s="266"/>
      <c r="C82" s="314"/>
      <c r="D82" s="403"/>
      <c r="E82" s="415"/>
      <c r="F82" s="278"/>
      <c r="G82" s="345"/>
      <c r="H82" s="278"/>
      <c r="I82" s="39" t="s">
        <v>23</v>
      </c>
      <c r="J82" s="45">
        <f>M82</f>
        <v>0</v>
      </c>
      <c r="K82" s="41"/>
      <c r="L82" s="41"/>
      <c r="M82" s="42"/>
      <c r="N82" s="64">
        <f>Q82</f>
        <v>0</v>
      </c>
      <c r="O82" s="65"/>
      <c r="P82" s="65"/>
      <c r="Q82" s="133"/>
      <c r="R82" s="91">
        <f t="shared" si="3"/>
        <v>0</v>
      </c>
      <c r="S82" s="96"/>
      <c r="T82" s="96"/>
      <c r="U82" s="97"/>
      <c r="V82" s="152"/>
      <c r="W82" s="157"/>
    </row>
    <row r="83" spans="1:23" ht="15" customHeight="1" hidden="1" thickBot="1">
      <c r="A83" s="255"/>
      <c r="B83" s="267"/>
      <c r="C83" s="315"/>
      <c r="D83" s="404"/>
      <c r="E83" s="416"/>
      <c r="F83" s="279"/>
      <c r="G83" s="346"/>
      <c r="H83" s="279"/>
      <c r="I83" s="134" t="s">
        <v>15</v>
      </c>
      <c r="J83" s="81">
        <f>K83+M83</f>
        <v>0</v>
      </c>
      <c r="K83" s="82">
        <f>K82+K81</f>
        <v>0</v>
      </c>
      <c r="L83" s="82">
        <f>L82+L81</f>
        <v>0</v>
      </c>
      <c r="M83" s="83">
        <f>M82+M81</f>
        <v>0</v>
      </c>
      <c r="N83" s="81">
        <f>O83+Q83</f>
        <v>0</v>
      </c>
      <c r="O83" s="82">
        <f>O82+O81</f>
        <v>0</v>
      </c>
      <c r="P83" s="82"/>
      <c r="Q83" s="83">
        <f>Q82+Q81</f>
        <v>0</v>
      </c>
      <c r="R83" s="81">
        <f t="shared" si="3"/>
        <v>0</v>
      </c>
      <c r="S83" s="82"/>
      <c r="T83" s="82"/>
      <c r="U83" s="87">
        <f>U81+U82</f>
        <v>0</v>
      </c>
      <c r="V83" s="155">
        <f>V82+V81</f>
        <v>0</v>
      </c>
      <c r="W83" s="155">
        <f>W82+W81</f>
        <v>0</v>
      </c>
    </row>
    <row r="84" spans="1:23" ht="15.75" customHeight="1" thickBot="1">
      <c r="A84" s="37" t="s">
        <v>12</v>
      </c>
      <c r="B84" s="36" t="s">
        <v>17</v>
      </c>
      <c r="C84" s="434" t="s">
        <v>22</v>
      </c>
      <c r="D84" s="371"/>
      <c r="E84" s="371"/>
      <c r="F84" s="371"/>
      <c r="G84" s="371"/>
      <c r="H84" s="371"/>
      <c r="I84" s="382"/>
      <c r="J84" s="26">
        <f>K84+M84</f>
        <v>275.9</v>
      </c>
      <c r="K84" s="27">
        <f>K74+K77+K80+K83</f>
        <v>10</v>
      </c>
      <c r="L84" s="27">
        <f>L74+L77+L80+L83</f>
        <v>0</v>
      </c>
      <c r="M84" s="27">
        <f>M74+M77+M80+M83</f>
        <v>265.9</v>
      </c>
      <c r="N84" s="26">
        <f>O84+Q84</f>
        <v>577.3</v>
      </c>
      <c r="O84" s="27">
        <f>O74+O77+O80+O83</f>
        <v>85</v>
      </c>
      <c r="P84" s="27">
        <f>P74+P77+P80+P83</f>
        <v>0</v>
      </c>
      <c r="Q84" s="27">
        <f>Q74+Q77+Q80+Q83</f>
        <v>492.3</v>
      </c>
      <c r="R84" s="26">
        <f>S84+U84</f>
        <v>0</v>
      </c>
      <c r="S84" s="27">
        <f>S74+S77+S80+S83</f>
        <v>0</v>
      </c>
      <c r="T84" s="27">
        <f>T74+T77+T80+T83</f>
        <v>0</v>
      </c>
      <c r="U84" s="27">
        <f>U74+U77+U80+U83</f>
        <v>0</v>
      </c>
      <c r="V84" s="27">
        <f>V74+V77+V80+V83</f>
        <v>907</v>
      </c>
      <c r="W84" s="27">
        <f>W74+W77+W80+W83</f>
        <v>70</v>
      </c>
    </row>
    <row r="85" spans="1:23" ht="13.5" customHeight="1" thickBot="1">
      <c r="A85" s="37" t="s">
        <v>12</v>
      </c>
      <c r="B85" s="141" t="s">
        <v>18</v>
      </c>
      <c r="C85" s="383" t="s">
        <v>49</v>
      </c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3"/>
    </row>
    <row r="86" spans="1:23" ht="18" customHeight="1">
      <c r="A86" s="261" t="s">
        <v>12</v>
      </c>
      <c r="B86" s="263" t="s">
        <v>18</v>
      </c>
      <c r="C86" s="287" t="s">
        <v>12</v>
      </c>
      <c r="D86" s="274" t="s">
        <v>127</v>
      </c>
      <c r="E86" s="407" t="s">
        <v>120</v>
      </c>
      <c r="F86" s="363" t="s">
        <v>13</v>
      </c>
      <c r="G86" s="405" t="s">
        <v>71</v>
      </c>
      <c r="H86" s="277" t="s">
        <v>129</v>
      </c>
      <c r="I86" s="33" t="s">
        <v>14</v>
      </c>
      <c r="J86" s="6">
        <f aca="true" t="shared" si="4" ref="J86:J96">K86+M86</f>
        <v>21</v>
      </c>
      <c r="K86" s="7">
        <v>21</v>
      </c>
      <c r="L86" s="7"/>
      <c r="M86" s="30"/>
      <c r="N86" s="6">
        <f>Q86+O86</f>
        <v>375.5</v>
      </c>
      <c r="O86" s="7">
        <v>375.5</v>
      </c>
      <c r="P86" s="7"/>
      <c r="Q86" s="30"/>
      <c r="R86" s="84">
        <f>S86</f>
        <v>0</v>
      </c>
      <c r="S86" s="85"/>
      <c r="T86" s="85"/>
      <c r="U86" s="86"/>
      <c r="V86" s="178">
        <v>150</v>
      </c>
      <c r="W86" s="163">
        <v>150</v>
      </c>
    </row>
    <row r="87" spans="1:23" ht="20.25" customHeight="1" thickBot="1">
      <c r="A87" s="262"/>
      <c r="B87" s="264"/>
      <c r="C87" s="288"/>
      <c r="D87" s="276"/>
      <c r="E87" s="408"/>
      <c r="F87" s="365"/>
      <c r="G87" s="406"/>
      <c r="H87" s="279"/>
      <c r="I87" s="142" t="s">
        <v>15</v>
      </c>
      <c r="J87" s="81">
        <f t="shared" si="4"/>
        <v>21</v>
      </c>
      <c r="K87" s="82">
        <f>K86</f>
        <v>21</v>
      </c>
      <c r="L87" s="82">
        <f>L86</f>
        <v>0</v>
      </c>
      <c r="M87" s="83">
        <f>M86</f>
        <v>0</v>
      </c>
      <c r="N87" s="81">
        <f aca="true" t="shared" si="5" ref="N87:N96">O87+Q87</f>
        <v>375.5</v>
      </c>
      <c r="O87" s="82">
        <f>O86</f>
        <v>375.5</v>
      </c>
      <c r="P87" s="82">
        <f>P86</f>
        <v>0</v>
      </c>
      <c r="Q87" s="83">
        <f>Q86</f>
        <v>0</v>
      </c>
      <c r="R87" s="81">
        <f>S87</f>
        <v>0</v>
      </c>
      <c r="S87" s="82">
        <f>S86</f>
        <v>0</v>
      </c>
      <c r="T87" s="82"/>
      <c r="U87" s="83"/>
      <c r="V87" s="179">
        <f>V86</f>
        <v>150</v>
      </c>
      <c r="W87" s="172">
        <f>W86</f>
        <v>150</v>
      </c>
    </row>
    <row r="88" spans="1:23" ht="16.5" customHeight="1">
      <c r="A88" s="261" t="s">
        <v>12</v>
      </c>
      <c r="B88" s="263" t="s">
        <v>18</v>
      </c>
      <c r="C88" s="287" t="s">
        <v>16</v>
      </c>
      <c r="D88" s="274" t="s">
        <v>48</v>
      </c>
      <c r="E88" s="409"/>
      <c r="F88" s="363" t="s">
        <v>13</v>
      </c>
      <c r="G88" s="405" t="s">
        <v>71</v>
      </c>
      <c r="H88" s="277" t="s">
        <v>125</v>
      </c>
      <c r="I88" s="33" t="s">
        <v>14</v>
      </c>
      <c r="J88" s="6">
        <f t="shared" si="4"/>
        <v>1.4</v>
      </c>
      <c r="K88" s="63">
        <v>1.4</v>
      </c>
      <c r="L88" s="7"/>
      <c r="M88" s="30"/>
      <c r="N88" s="6">
        <f t="shared" si="5"/>
        <v>5</v>
      </c>
      <c r="O88" s="7">
        <v>5</v>
      </c>
      <c r="P88" s="7"/>
      <c r="Q88" s="30"/>
      <c r="R88" s="84">
        <f>S88</f>
        <v>0</v>
      </c>
      <c r="S88" s="85"/>
      <c r="T88" s="85"/>
      <c r="U88" s="86"/>
      <c r="V88" s="178">
        <v>5</v>
      </c>
      <c r="W88" s="163">
        <v>5</v>
      </c>
    </row>
    <row r="89" spans="1:23" ht="14.25" customHeight="1" thickBot="1">
      <c r="A89" s="262"/>
      <c r="B89" s="264"/>
      <c r="C89" s="288"/>
      <c r="D89" s="276"/>
      <c r="E89" s="410"/>
      <c r="F89" s="365"/>
      <c r="G89" s="406"/>
      <c r="H89" s="279"/>
      <c r="I89" s="142" t="s">
        <v>15</v>
      </c>
      <c r="J89" s="81">
        <f t="shared" si="4"/>
        <v>1.4</v>
      </c>
      <c r="K89" s="82">
        <f>K88</f>
        <v>1.4</v>
      </c>
      <c r="L89" s="82">
        <f>L88</f>
        <v>0</v>
      </c>
      <c r="M89" s="83">
        <f>M88</f>
        <v>0</v>
      </c>
      <c r="N89" s="81">
        <f t="shared" si="5"/>
        <v>5</v>
      </c>
      <c r="O89" s="82">
        <f>O88</f>
        <v>5</v>
      </c>
      <c r="P89" s="82">
        <f>P88</f>
        <v>0</v>
      </c>
      <c r="Q89" s="83">
        <f>Q88</f>
        <v>0</v>
      </c>
      <c r="R89" s="81">
        <f>S89</f>
        <v>0</v>
      </c>
      <c r="S89" s="82">
        <f>S88</f>
        <v>0</v>
      </c>
      <c r="T89" s="82"/>
      <c r="U89" s="83"/>
      <c r="V89" s="179">
        <f>V88</f>
        <v>5</v>
      </c>
      <c r="W89" s="172">
        <f>W88</f>
        <v>5</v>
      </c>
    </row>
    <row r="90" spans="1:23" s="204" customFormat="1" ht="15" customHeight="1" hidden="1">
      <c r="A90" s="251" t="s">
        <v>12</v>
      </c>
      <c r="B90" s="265" t="s">
        <v>18</v>
      </c>
      <c r="C90" s="461" t="s">
        <v>17</v>
      </c>
      <c r="D90" s="463" t="s">
        <v>147</v>
      </c>
      <c r="E90" s="414"/>
      <c r="F90" s="411" t="s">
        <v>13</v>
      </c>
      <c r="G90" s="405" t="s">
        <v>71</v>
      </c>
      <c r="H90" s="459" t="s">
        <v>73</v>
      </c>
      <c r="I90" s="227" t="s">
        <v>23</v>
      </c>
      <c r="J90" s="194">
        <f>M90</f>
        <v>0</v>
      </c>
      <c r="K90" s="195"/>
      <c r="L90" s="195"/>
      <c r="M90" s="196"/>
      <c r="N90" s="197">
        <f>Q90+O90</f>
        <v>0</v>
      </c>
      <c r="O90" s="198"/>
      <c r="P90" s="198"/>
      <c r="Q90" s="199"/>
      <c r="R90" s="200">
        <f>S90+U90</f>
        <v>0</v>
      </c>
      <c r="S90" s="198"/>
      <c r="T90" s="198"/>
      <c r="U90" s="201"/>
      <c r="V90" s="202"/>
      <c r="W90" s="203"/>
    </row>
    <row r="91" spans="1:23" s="204" customFormat="1" ht="13.5" customHeight="1" hidden="1">
      <c r="A91" s="252"/>
      <c r="B91" s="266"/>
      <c r="C91" s="314"/>
      <c r="D91" s="275"/>
      <c r="E91" s="415"/>
      <c r="F91" s="364"/>
      <c r="G91" s="417"/>
      <c r="H91" s="278"/>
      <c r="I91" s="228" t="s">
        <v>94</v>
      </c>
      <c r="J91" s="205"/>
      <c r="K91" s="206"/>
      <c r="L91" s="206"/>
      <c r="M91" s="207"/>
      <c r="N91" s="200">
        <f>Q91</f>
        <v>0</v>
      </c>
      <c r="O91" s="208"/>
      <c r="P91" s="208"/>
      <c r="Q91" s="209"/>
      <c r="R91" s="200"/>
      <c r="S91" s="208"/>
      <c r="T91" s="208"/>
      <c r="U91" s="209"/>
      <c r="V91" s="210"/>
      <c r="W91" s="211"/>
    </row>
    <row r="92" spans="1:23" s="204" customFormat="1" ht="15" customHeight="1" hidden="1">
      <c r="A92" s="252"/>
      <c r="B92" s="266"/>
      <c r="C92" s="314"/>
      <c r="D92" s="275"/>
      <c r="E92" s="415"/>
      <c r="F92" s="364"/>
      <c r="G92" s="417"/>
      <c r="H92" s="278"/>
      <c r="I92" s="228" t="s">
        <v>134</v>
      </c>
      <c r="J92" s="194">
        <f>M92</f>
        <v>0</v>
      </c>
      <c r="K92" s="212"/>
      <c r="L92" s="212"/>
      <c r="M92" s="213"/>
      <c r="N92" s="214">
        <f>Q92</f>
        <v>0</v>
      </c>
      <c r="O92" s="215"/>
      <c r="P92" s="215"/>
      <c r="Q92" s="216"/>
      <c r="R92" s="217">
        <f>S92+U92</f>
        <v>0</v>
      </c>
      <c r="S92" s="215"/>
      <c r="T92" s="215"/>
      <c r="U92" s="216"/>
      <c r="V92" s="218"/>
      <c r="W92" s="219"/>
    </row>
    <row r="93" spans="1:23" s="204" customFormat="1" ht="15" customHeight="1" hidden="1" thickBot="1">
      <c r="A93" s="253"/>
      <c r="B93" s="267"/>
      <c r="C93" s="462"/>
      <c r="D93" s="464"/>
      <c r="E93" s="416"/>
      <c r="F93" s="412"/>
      <c r="G93" s="406"/>
      <c r="H93" s="460"/>
      <c r="I93" s="134" t="s">
        <v>15</v>
      </c>
      <c r="J93" s="220">
        <f>M93+K93</f>
        <v>0</v>
      </c>
      <c r="K93" s="221"/>
      <c r="L93" s="221"/>
      <c r="M93" s="222">
        <f>SUM(M90:M92)</f>
        <v>0</v>
      </c>
      <c r="N93" s="220">
        <f>Q93+O93</f>
        <v>0</v>
      </c>
      <c r="O93" s="221"/>
      <c r="P93" s="221"/>
      <c r="Q93" s="222">
        <f>SUM(Q90:Q92)</f>
        <v>0</v>
      </c>
      <c r="R93" s="223">
        <f>S93+U93</f>
        <v>0</v>
      </c>
      <c r="S93" s="221"/>
      <c r="T93" s="221"/>
      <c r="U93" s="224">
        <f>U90+U92</f>
        <v>0</v>
      </c>
      <c r="V93" s="225">
        <f>SUM(V90:V92)</f>
        <v>0</v>
      </c>
      <c r="W93" s="226">
        <f>W90+W92+W91</f>
        <v>0</v>
      </c>
    </row>
    <row r="94" spans="1:23" ht="14.25" customHeight="1" thickBot="1">
      <c r="A94" s="38" t="s">
        <v>12</v>
      </c>
      <c r="B94" s="50" t="s">
        <v>18</v>
      </c>
      <c r="C94" s="259" t="s">
        <v>22</v>
      </c>
      <c r="D94" s="259"/>
      <c r="E94" s="259"/>
      <c r="F94" s="259"/>
      <c r="G94" s="259"/>
      <c r="H94" s="259"/>
      <c r="I94" s="260"/>
      <c r="J94" s="29">
        <f t="shared" si="4"/>
        <v>22.4</v>
      </c>
      <c r="K94" s="28">
        <f>K89+K87+K93</f>
        <v>22.4</v>
      </c>
      <c r="L94" s="28">
        <f>L89+L87+L93</f>
        <v>0</v>
      </c>
      <c r="M94" s="28">
        <f>M89+M87+M93</f>
        <v>0</v>
      </c>
      <c r="N94" s="29">
        <f>O94+Q94</f>
        <v>380.5</v>
      </c>
      <c r="O94" s="28">
        <f>O89+O87+O93</f>
        <v>380.5</v>
      </c>
      <c r="P94" s="28">
        <f>P89+P87+P93</f>
        <v>0</v>
      </c>
      <c r="Q94" s="28">
        <f>Q89+Q87+Q93</f>
        <v>0</v>
      </c>
      <c r="R94" s="29">
        <f>S94+U94</f>
        <v>0</v>
      </c>
      <c r="S94" s="28">
        <f>S89+S87+S93</f>
        <v>0</v>
      </c>
      <c r="T94" s="28">
        <f>T89+T87+T93</f>
        <v>0</v>
      </c>
      <c r="U94" s="28">
        <f>U89+U87+U93</f>
        <v>0</v>
      </c>
      <c r="V94" s="28">
        <f>V89+V87+V93</f>
        <v>155</v>
      </c>
      <c r="W94" s="28">
        <f>W89+W87+W93</f>
        <v>155</v>
      </c>
    </row>
    <row r="95" spans="1:23" ht="14.25" customHeight="1" thickBot="1">
      <c r="A95" s="48" t="s">
        <v>12</v>
      </c>
      <c r="B95" s="268" t="s">
        <v>24</v>
      </c>
      <c r="C95" s="269"/>
      <c r="D95" s="269"/>
      <c r="E95" s="269"/>
      <c r="F95" s="269"/>
      <c r="G95" s="269"/>
      <c r="H95" s="269"/>
      <c r="I95" s="270"/>
      <c r="J95" s="20">
        <f t="shared" si="4"/>
        <v>2267.9000000000005</v>
      </c>
      <c r="K95" s="19">
        <f>K94+K84+K69+K28</f>
        <v>1998.1000000000004</v>
      </c>
      <c r="L95" s="19">
        <f>L94+L84+L69+L28</f>
        <v>1151.5</v>
      </c>
      <c r="M95" s="31">
        <f>M94+M84+M69+M28</f>
        <v>269.79999999999995</v>
      </c>
      <c r="N95" s="20">
        <f t="shared" si="5"/>
        <v>3642.5000000000005</v>
      </c>
      <c r="O95" s="19">
        <f>O94+O84+O69+O28</f>
        <v>3018.1000000000004</v>
      </c>
      <c r="P95" s="19">
        <f>P94+P84+P69+P28</f>
        <v>1343.2</v>
      </c>
      <c r="Q95" s="19">
        <f>Q94+Q84+Q69+Q28</f>
        <v>624.4</v>
      </c>
      <c r="R95" s="20">
        <f>S95+U95</f>
        <v>0</v>
      </c>
      <c r="S95" s="19">
        <f>S94+S84+S69+S28</f>
        <v>0</v>
      </c>
      <c r="T95" s="19">
        <f>T94+T84+T69+T28</f>
        <v>0</v>
      </c>
      <c r="U95" s="31">
        <f>U94+U84+U69+U28</f>
        <v>0</v>
      </c>
      <c r="V95" s="190">
        <f>V94+V84+V69+V28</f>
        <v>3502.3</v>
      </c>
      <c r="W95" s="191">
        <f>W94+W84+W69+W28</f>
        <v>2746.1</v>
      </c>
    </row>
    <row r="96" spans="1:23" ht="16.5" customHeight="1" thickBot="1">
      <c r="A96" s="60" t="s">
        <v>46</v>
      </c>
      <c r="B96" s="398" t="s">
        <v>25</v>
      </c>
      <c r="C96" s="399"/>
      <c r="D96" s="399"/>
      <c r="E96" s="399"/>
      <c r="F96" s="399"/>
      <c r="G96" s="399"/>
      <c r="H96" s="399"/>
      <c r="I96" s="400"/>
      <c r="J96" s="51">
        <f t="shared" si="4"/>
        <v>2267.9000000000005</v>
      </c>
      <c r="K96" s="52">
        <f>K95</f>
        <v>1998.1000000000004</v>
      </c>
      <c r="L96" s="52">
        <f>L95</f>
        <v>1151.5</v>
      </c>
      <c r="M96" s="53">
        <f>M95</f>
        <v>269.79999999999995</v>
      </c>
      <c r="N96" s="51">
        <f t="shared" si="5"/>
        <v>3642.5000000000005</v>
      </c>
      <c r="O96" s="52">
        <f>O95</f>
        <v>3018.1000000000004</v>
      </c>
      <c r="P96" s="52">
        <f>P95</f>
        <v>1343.2</v>
      </c>
      <c r="Q96" s="53">
        <f>Q95</f>
        <v>624.4</v>
      </c>
      <c r="R96" s="51">
        <f>S96+U96</f>
        <v>0</v>
      </c>
      <c r="S96" s="52">
        <f>S95</f>
        <v>0</v>
      </c>
      <c r="T96" s="52">
        <f>T95</f>
        <v>0</v>
      </c>
      <c r="U96" s="53">
        <f>U95</f>
        <v>0</v>
      </c>
      <c r="V96" s="192">
        <f>V95</f>
        <v>3502.3</v>
      </c>
      <c r="W96" s="193">
        <f>W95</f>
        <v>2746.1</v>
      </c>
    </row>
    <row r="97" spans="1:23" ht="15" customHeight="1">
      <c r="A97" s="34"/>
      <c r="B97" s="49"/>
      <c r="C97" s="49"/>
      <c r="D97" s="49"/>
      <c r="E97" s="49"/>
      <c r="F97" s="49"/>
      <c r="G97" s="49"/>
      <c r="H97" s="49"/>
      <c r="I97" s="49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158"/>
      <c r="W97" s="158"/>
    </row>
    <row r="98" spans="1:23" ht="15.75" customHeight="1" thickBot="1">
      <c r="A98" s="4"/>
      <c r="B98" s="4"/>
      <c r="C98" s="35"/>
      <c r="D98" s="46"/>
      <c r="E98" s="286" t="s">
        <v>43</v>
      </c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401" t="s">
        <v>100</v>
      </c>
      <c r="U98" s="401"/>
      <c r="V98" s="159"/>
      <c r="W98" s="159"/>
    </row>
    <row r="99" spans="1:23" ht="20.25" customHeight="1" thickBot="1">
      <c r="A99" s="245" t="s">
        <v>26</v>
      </c>
      <c r="B99" s="246"/>
      <c r="C99" s="246"/>
      <c r="D99" s="246"/>
      <c r="E99" s="246"/>
      <c r="F99" s="246"/>
      <c r="G99" s="247"/>
      <c r="H99" s="389" t="s">
        <v>132</v>
      </c>
      <c r="I99" s="390"/>
      <c r="J99" s="391"/>
      <c r="K99" s="389" t="s">
        <v>130</v>
      </c>
      <c r="L99" s="390"/>
      <c r="M99" s="391"/>
      <c r="N99" s="389" t="s">
        <v>139</v>
      </c>
      <c r="O99" s="390"/>
      <c r="P99" s="391"/>
      <c r="Q99" s="389" t="s">
        <v>133</v>
      </c>
      <c r="R99" s="390"/>
      <c r="S99" s="390"/>
      <c r="T99" s="392" t="s">
        <v>140</v>
      </c>
      <c r="U99" s="393"/>
      <c r="V99" s="394"/>
      <c r="W99" s="160"/>
    </row>
    <row r="100" spans="1:23" ht="14.25" customHeight="1" thickBot="1">
      <c r="A100" s="248" t="s">
        <v>27</v>
      </c>
      <c r="B100" s="249"/>
      <c r="C100" s="249"/>
      <c r="D100" s="249"/>
      <c r="E100" s="249"/>
      <c r="F100" s="249"/>
      <c r="G100" s="250"/>
      <c r="H100" s="304">
        <f>H101+H102+H103+H104+H105</f>
        <v>2238</v>
      </c>
      <c r="I100" s="305"/>
      <c r="J100" s="306"/>
      <c r="K100" s="304">
        <f>K101+K102+K103+K104+K105</f>
        <v>3170.2000000000003</v>
      </c>
      <c r="L100" s="305"/>
      <c r="M100" s="306"/>
      <c r="N100" s="304">
        <f>N101+N102+N103+N104+N105</f>
        <v>0</v>
      </c>
      <c r="O100" s="305"/>
      <c r="P100" s="306"/>
      <c r="Q100" s="304">
        <f>Q101+Q102+Q103+Q104+Q105</f>
        <v>3281.3</v>
      </c>
      <c r="R100" s="305"/>
      <c r="S100" s="306"/>
      <c r="T100" s="304">
        <f>T101+T102+T103+T104+T105</f>
        <v>2746.1</v>
      </c>
      <c r="U100" s="305"/>
      <c r="V100" s="306"/>
      <c r="W100" s="161"/>
    </row>
    <row r="101" spans="1:23" ht="15" customHeight="1">
      <c r="A101" s="453" t="s">
        <v>28</v>
      </c>
      <c r="B101" s="454"/>
      <c r="C101" s="454"/>
      <c r="D101" s="454"/>
      <c r="E101" s="454"/>
      <c r="F101" s="454"/>
      <c r="G101" s="455"/>
      <c r="H101" s="307">
        <f>SUMIF(I15:I96,"SB",J15:J96)</f>
        <v>1951.4</v>
      </c>
      <c r="I101" s="308"/>
      <c r="J101" s="309"/>
      <c r="K101" s="307">
        <f>SUMIF(I15:I96,"SB",N15:N96)</f>
        <v>3111.2000000000003</v>
      </c>
      <c r="L101" s="308"/>
      <c r="M101" s="309"/>
      <c r="N101" s="307">
        <f>SUMIF(I15:I95,"SB",R15:R95)</f>
        <v>0</v>
      </c>
      <c r="O101" s="308"/>
      <c r="P101" s="309"/>
      <c r="Q101" s="307">
        <f>SUMIF(I15:I96,"SB",V15:V96)</f>
        <v>2606</v>
      </c>
      <c r="R101" s="308"/>
      <c r="S101" s="308"/>
      <c r="T101" s="395">
        <f>SUMIF(I15:I96,"SB",W15:W96)</f>
        <v>2686</v>
      </c>
      <c r="U101" s="396"/>
      <c r="V101" s="397"/>
      <c r="W101" s="161"/>
    </row>
    <row r="102" spans="1:23" ht="12.75" customHeight="1">
      <c r="A102" s="298" t="s">
        <v>83</v>
      </c>
      <c r="B102" s="310"/>
      <c r="C102" s="310"/>
      <c r="D102" s="310"/>
      <c r="E102" s="310"/>
      <c r="F102" s="310"/>
      <c r="G102" s="311"/>
      <c r="H102" s="301">
        <f>SUMIF(I15:I96,"SB(SP)",J15:J96)</f>
        <v>38.6</v>
      </c>
      <c r="I102" s="302"/>
      <c r="J102" s="303"/>
      <c r="K102" s="301">
        <f>SUMIF(I15:I96,"SB(SP)",N15:N96)</f>
        <v>38.9</v>
      </c>
      <c r="L102" s="302"/>
      <c r="M102" s="303"/>
      <c r="N102" s="301">
        <f>SUMIF(I15:I95,"SB(SP)",R15:R95)</f>
        <v>0</v>
      </c>
      <c r="O102" s="302"/>
      <c r="P102" s="303"/>
      <c r="Q102" s="301">
        <f>SUMIF(I15:I96,"SB(SP)",V15:V96)</f>
        <v>39.5</v>
      </c>
      <c r="R102" s="302"/>
      <c r="S102" s="303"/>
      <c r="T102" s="301">
        <f>SUMIF(I15:I96,"SB(SP)",W15:W96)</f>
        <v>39.5</v>
      </c>
      <c r="U102" s="302"/>
      <c r="V102" s="303"/>
      <c r="W102" s="161"/>
    </row>
    <row r="103" spans="1:23" ht="12.75" customHeight="1">
      <c r="A103" s="298" t="s">
        <v>81</v>
      </c>
      <c r="B103" s="299"/>
      <c r="C103" s="299"/>
      <c r="D103" s="299"/>
      <c r="E103" s="299"/>
      <c r="F103" s="299"/>
      <c r="G103" s="300"/>
      <c r="H103" s="301">
        <f>SUMIF(I15:I96,"SB(SPN)",J15:J96)</f>
        <v>22</v>
      </c>
      <c r="I103" s="302"/>
      <c r="J103" s="303"/>
      <c r="K103" s="301">
        <f>SUMIF(I15:I96,"SB(SPN)",N15:N96)</f>
        <v>20.100000000000005</v>
      </c>
      <c r="L103" s="302"/>
      <c r="M103" s="303"/>
      <c r="N103" s="301">
        <f>SUMIF(I15:I95,"SB(SPN)",R15:R95)</f>
        <v>0</v>
      </c>
      <c r="O103" s="302"/>
      <c r="P103" s="303"/>
      <c r="Q103" s="301">
        <f>SUMIF(I15:I96,"SB(SPN)",V15:V96)</f>
        <v>19.8</v>
      </c>
      <c r="R103" s="302"/>
      <c r="S103" s="303"/>
      <c r="T103" s="301">
        <f>SUMIF(I15:I96,"SB(SPN)",W15:W96)</f>
        <v>20.6</v>
      </c>
      <c r="U103" s="302"/>
      <c r="V103" s="303"/>
      <c r="W103" s="161"/>
    </row>
    <row r="104" spans="1:23" ht="15" customHeight="1">
      <c r="A104" s="298" t="s">
        <v>96</v>
      </c>
      <c r="B104" s="310"/>
      <c r="C104" s="310"/>
      <c r="D104" s="310"/>
      <c r="E104" s="310"/>
      <c r="F104" s="310"/>
      <c r="G104" s="311"/>
      <c r="H104" s="301">
        <f>SUMIF(I15:I97,"SB(VD)",J15:J97)</f>
        <v>0</v>
      </c>
      <c r="I104" s="302"/>
      <c r="J104" s="303"/>
      <c r="K104" s="301">
        <f>SUMIF(I15:I97,"SB(VD)",N15:N97)</f>
        <v>0</v>
      </c>
      <c r="L104" s="302"/>
      <c r="M104" s="303"/>
      <c r="N104" s="301">
        <f>SUMIF(I15:I96,"SB(VD)",R15:R96)</f>
        <v>0</v>
      </c>
      <c r="O104" s="302"/>
      <c r="P104" s="303"/>
      <c r="Q104" s="301">
        <f>SUMIF(I15:I97,"SB(VD)",V15:V97)</f>
        <v>0</v>
      </c>
      <c r="R104" s="302"/>
      <c r="S104" s="302"/>
      <c r="T104" s="301">
        <f>SUMIF(I15:I97,"SB(VD)",W15:W97)</f>
        <v>0</v>
      </c>
      <c r="U104" s="302"/>
      <c r="V104" s="303"/>
      <c r="W104" s="162"/>
    </row>
    <row r="105" spans="1:23" ht="15" customHeight="1" thickBot="1">
      <c r="A105" s="298" t="s">
        <v>99</v>
      </c>
      <c r="B105" s="310"/>
      <c r="C105" s="310"/>
      <c r="D105" s="310"/>
      <c r="E105" s="310"/>
      <c r="F105" s="310"/>
      <c r="G105" s="311"/>
      <c r="H105" s="307">
        <f>SUMIF(I15:I96,"SB(VIP)",J15:J96)</f>
        <v>226</v>
      </c>
      <c r="I105" s="308"/>
      <c r="J105" s="309"/>
      <c r="K105" s="307">
        <f>SUMIF(I15:I96,"SB(VIP)",N15:N96)</f>
        <v>0</v>
      </c>
      <c r="L105" s="308"/>
      <c r="M105" s="309"/>
      <c r="N105" s="307">
        <f>SUMIF(I15:I96,"SB(VIP)",R15:R96)</f>
        <v>0</v>
      </c>
      <c r="O105" s="308"/>
      <c r="P105" s="309"/>
      <c r="Q105" s="307">
        <f>SUMIF(I15:I96,"SB(VIP)",V15:V96)</f>
        <v>616</v>
      </c>
      <c r="R105" s="308"/>
      <c r="S105" s="309"/>
      <c r="T105" s="307">
        <f>SUMIF(I15:I96,"SB(VIP)",W15:W96)</f>
        <v>0</v>
      </c>
      <c r="U105" s="308"/>
      <c r="V105" s="309"/>
      <c r="W105" s="161"/>
    </row>
    <row r="106" spans="1:23" ht="13.5" customHeight="1" thickBot="1">
      <c r="A106" s="248" t="s">
        <v>31</v>
      </c>
      <c r="B106" s="249"/>
      <c r="C106" s="249"/>
      <c r="D106" s="249"/>
      <c r="E106" s="249"/>
      <c r="F106" s="249"/>
      <c r="G106" s="250"/>
      <c r="H106" s="373">
        <f>H107+H108+H109+H110+H111+H112+H113</f>
        <v>29.9</v>
      </c>
      <c r="I106" s="374"/>
      <c r="J106" s="375"/>
      <c r="K106" s="373">
        <f>K107+K108+K109+K110+K111+K112+K113</f>
        <v>472.3</v>
      </c>
      <c r="L106" s="374"/>
      <c r="M106" s="375"/>
      <c r="N106" s="373">
        <f>N107+N108+N109+N110+N111+N112+N113</f>
        <v>0</v>
      </c>
      <c r="O106" s="374"/>
      <c r="P106" s="375"/>
      <c r="Q106" s="373">
        <f>Q107+Q108+Q109+Q110+Q111+Q112+Q113</f>
        <v>221</v>
      </c>
      <c r="R106" s="374"/>
      <c r="S106" s="375"/>
      <c r="T106" s="373">
        <f>T107+T108+T109+T110+T111+T112+T113</f>
        <v>0</v>
      </c>
      <c r="U106" s="374"/>
      <c r="V106" s="375"/>
      <c r="W106" s="161"/>
    </row>
    <row r="107" spans="1:23" ht="24.75" customHeight="1" hidden="1">
      <c r="A107" s="298" t="s">
        <v>29</v>
      </c>
      <c r="B107" s="310"/>
      <c r="C107" s="310"/>
      <c r="D107" s="310"/>
      <c r="E107" s="310"/>
      <c r="F107" s="310"/>
      <c r="G107" s="311"/>
      <c r="H107" s="301">
        <f>SUMIF(I15:I96,"SB(AA)",J15:J96)</f>
        <v>0</v>
      </c>
      <c r="I107" s="302"/>
      <c r="J107" s="303"/>
      <c r="K107" s="301">
        <f>SUMIF(I15:I96,"SB(AA)",N15:N96)</f>
        <v>0</v>
      </c>
      <c r="L107" s="302"/>
      <c r="M107" s="303"/>
      <c r="N107" s="301">
        <f>SUMIF(I15:I96,"SB(AA)",R15:R96)</f>
        <v>0</v>
      </c>
      <c r="O107" s="302"/>
      <c r="P107" s="303"/>
      <c r="Q107" s="301">
        <f>SUMIF(I15:I96,"SB(AA)",V15:V96)</f>
        <v>0</v>
      </c>
      <c r="R107" s="302"/>
      <c r="S107" s="302"/>
      <c r="T107" s="367">
        <f>SUMIF(I15:I96,"SB(AA)",W15:W96)</f>
        <v>0</v>
      </c>
      <c r="U107" s="368"/>
      <c r="V107" s="369"/>
      <c r="W107" s="161"/>
    </row>
    <row r="108" spans="1:23" ht="15" customHeight="1" hidden="1">
      <c r="A108" s="298" t="s">
        <v>30</v>
      </c>
      <c r="B108" s="310"/>
      <c r="C108" s="310"/>
      <c r="D108" s="310"/>
      <c r="E108" s="310"/>
      <c r="F108" s="310"/>
      <c r="G108" s="311"/>
      <c r="H108" s="301"/>
      <c r="I108" s="302"/>
      <c r="J108" s="303"/>
      <c r="K108" s="301"/>
      <c r="L108" s="302"/>
      <c r="M108" s="303"/>
      <c r="N108" s="301"/>
      <c r="O108" s="302"/>
      <c r="P108" s="303"/>
      <c r="Q108" s="301"/>
      <c r="R108" s="302"/>
      <c r="S108" s="302"/>
      <c r="T108" s="367"/>
      <c r="U108" s="368"/>
      <c r="V108" s="369"/>
      <c r="W108" s="161"/>
    </row>
    <row r="109" spans="1:23" ht="16.5" customHeight="1">
      <c r="A109" s="438" t="s">
        <v>32</v>
      </c>
      <c r="B109" s="439"/>
      <c r="C109" s="439"/>
      <c r="D109" s="439"/>
      <c r="E109" s="439"/>
      <c r="F109" s="439"/>
      <c r="G109" s="440"/>
      <c r="H109" s="307">
        <f>SUMIF(I15:I96,"ES",J15:J96)</f>
        <v>17.2</v>
      </c>
      <c r="I109" s="308"/>
      <c r="J109" s="309"/>
      <c r="K109" s="307">
        <f>SUMIF(I15:I96,"ES",N15:N96)</f>
        <v>274.6</v>
      </c>
      <c r="L109" s="308"/>
      <c r="M109" s="309"/>
      <c r="N109" s="307">
        <f>SUMIF(I15:I97,"ES",R15:R97)</f>
        <v>0</v>
      </c>
      <c r="O109" s="308"/>
      <c r="P109" s="309"/>
      <c r="Q109" s="307">
        <f>SUMIF(I15:I96,"ES",V15:V96)</f>
        <v>185.6</v>
      </c>
      <c r="R109" s="308"/>
      <c r="S109" s="308"/>
      <c r="T109" s="395">
        <f>SUMIF(I15:I96,"ES",W15:W96)</f>
        <v>0</v>
      </c>
      <c r="U109" s="396"/>
      <c r="V109" s="397"/>
      <c r="W109" s="161"/>
    </row>
    <row r="110" spans="1:23" ht="15" customHeight="1" hidden="1">
      <c r="A110" s="441" t="s">
        <v>33</v>
      </c>
      <c r="B110" s="442"/>
      <c r="C110" s="442"/>
      <c r="D110" s="442"/>
      <c r="E110" s="442"/>
      <c r="F110" s="442"/>
      <c r="G110" s="443"/>
      <c r="H110" s="301"/>
      <c r="I110" s="302"/>
      <c r="J110" s="303"/>
      <c r="K110" s="301"/>
      <c r="L110" s="302"/>
      <c r="M110" s="303"/>
      <c r="N110" s="301"/>
      <c r="O110" s="302"/>
      <c r="P110" s="303"/>
      <c r="Q110" s="301"/>
      <c r="R110" s="302"/>
      <c r="S110" s="302"/>
      <c r="T110" s="367"/>
      <c r="U110" s="368"/>
      <c r="V110" s="369"/>
      <c r="W110" s="161"/>
    </row>
    <row r="111" spans="1:23" ht="15" customHeight="1" hidden="1">
      <c r="A111" s="298" t="s">
        <v>34</v>
      </c>
      <c r="B111" s="310"/>
      <c r="C111" s="310"/>
      <c r="D111" s="310"/>
      <c r="E111" s="310"/>
      <c r="F111" s="310"/>
      <c r="G111" s="311"/>
      <c r="H111" s="301">
        <f>SUMIF(I15:I96,"LRVB",J15:J96)</f>
        <v>0</v>
      </c>
      <c r="I111" s="302"/>
      <c r="J111" s="303"/>
      <c r="K111" s="301">
        <f>SUMIF(I15:I96,"LRVB",N15:N96)</f>
        <v>0</v>
      </c>
      <c r="L111" s="302"/>
      <c r="M111" s="303"/>
      <c r="N111" s="301">
        <f>SUMIF(I15:I96,"LRVB",R15:R96)</f>
        <v>0</v>
      </c>
      <c r="O111" s="302"/>
      <c r="P111" s="303"/>
      <c r="Q111" s="301">
        <f>SUMIF(I15:I97,"LRVB",V15:V97)</f>
        <v>0</v>
      </c>
      <c r="R111" s="302"/>
      <c r="S111" s="302"/>
      <c r="T111" s="367">
        <f>SUMIF(I15:I97,"LRVB",W15:W97)</f>
        <v>0</v>
      </c>
      <c r="U111" s="368"/>
      <c r="V111" s="369"/>
      <c r="W111" s="161"/>
    </row>
    <row r="112" spans="1:23" ht="15" customHeight="1">
      <c r="A112" s="298" t="s">
        <v>97</v>
      </c>
      <c r="B112" s="310"/>
      <c r="C112" s="310"/>
      <c r="D112" s="310"/>
      <c r="E112" s="310"/>
      <c r="F112" s="310"/>
      <c r="G112" s="311"/>
      <c r="H112" s="301">
        <f>SUMIF(I15:I96,"SB(P)",J15:J96)</f>
        <v>12.7</v>
      </c>
      <c r="I112" s="302"/>
      <c r="J112" s="303"/>
      <c r="K112" s="301">
        <f>SUMIF(I15:I96,"SB(P)",N15:N96)</f>
        <v>197.7</v>
      </c>
      <c r="L112" s="302"/>
      <c r="M112" s="303"/>
      <c r="N112" s="301">
        <f>SUMIF(I15:I97,"SB(P)",R15:R97)</f>
        <v>0</v>
      </c>
      <c r="O112" s="302"/>
      <c r="P112" s="303"/>
      <c r="Q112" s="301">
        <f>SUMIF(I15:I97,"SB(P)",V15:V97)</f>
        <v>35.4</v>
      </c>
      <c r="R112" s="302"/>
      <c r="S112" s="302"/>
      <c r="T112" s="367">
        <f>SUMIF(I15:I97,"SB(P)",W15:W97)</f>
        <v>0</v>
      </c>
      <c r="U112" s="368"/>
      <c r="V112" s="369"/>
      <c r="W112" s="161"/>
    </row>
    <row r="113" spans="1:23" ht="15" customHeight="1" thickBot="1">
      <c r="A113" s="450" t="s">
        <v>98</v>
      </c>
      <c r="B113" s="451"/>
      <c r="C113" s="451"/>
      <c r="D113" s="451"/>
      <c r="E113" s="451"/>
      <c r="F113" s="451"/>
      <c r="G113" s="452"/>
      <c r="H113" s="376">
        <f>SUMIF(I15:I96,"Kt",J15:J96)</f>
        <v>0</v>
      </c>
      <c r="I113" s="377"/>
      <c r="J113" s="378"/>
      <c r="K113" s="376">
        <f>SUMIF(I15:I96,"Kt",N15:N96)</f>
        <v>0</v>
      </c>
      <c r="L113" s="377"/>
      <c r="M113" s="378"/>
      <c r="N113" s="376">
        <f>SUMIF(I15:I97,"KT",R15:R97)</f>
        <v>0</v>
      </c>
      <c r="O113" s="377"/>
      <c r="P113" s="378"/>
      <c r="Q113" s="376">
        <f>SUMIF(I15:I97,"Kt",V15:V97)</f>
        <v>0</v>
      </c>
      <c r="R113" s="377"/>
      <c r="S113" s="377"/>
      <c r="T113" s="444">
        <f>SUMIF(I15:I97,"Kt",W15:W97)</f>
        <v>0</v>
      </c>
      <c r="U113" s="445"/>
      <c r="V113" s="446"/>
      <c r="W113" s="161"/>
    </row>
    <row r="114" spans="1:23" ht="15" customHeight="1" thickBot="1">
      <c r="A114" s="379" t="s">
        <v>35</v>
      </c>
      <c r="B114" s="380"/>
      <c r="C114" s="380"/>
      <c r="D114" s="380"/>
      <c r="E114" s="380"/>
      <c r="F114" s="380"/>
      <c r="G114" s="381"/>
      <c r="H114" s="386">
        <f>H106+H100</f>
        <v>2267.9</v>
      </c>
      <c r="I114" s="387"/>
      <c r="J114" s="388"/>
      <c r="K114" s="386">
        <f>K106+K100</f>
        <v>3642.5000000000005</v>
      </c>
      <c r="L114" s="387"/>
      <c r="M114" s="388"/>
      <c r="N114" s="386">
        <f>N106+N100</f>
        <v>0</v>
      </c>
      <c r="O114" s="387"/>
      <c r="P114" s="388"/>
      <c r="Q114" s="386">
        <f>Q106+Q100</f>
        <v>3502.3</v>
      </c>
      <c r="R114" s="387"/>
      <c r="S114" s="387"/>
      <c r="T114" s="447">
        <f>T106+T100</f>
        <v>2746.1</v>
      </c>
      <c r="U114" s="448"/>
      <c r="V114" s="449"/>
      <c r="W114" s="161"/>
    </row>
  </sheetData>
  <sheetProtection/>
  <mergeCells count="321">
    <mergeCell ref="A10:W10"/>
    <mergeCell ref="G90:G93"/>
    <mergeCell ref="H90:H93"/>
    <mergeCell ref="A90:A93"/>
    <mergeCell ref="B90:B93"/>
    <mergeCell ref="C90:C93"/>
    <mergeCell ref="D90:D93"/>
    <mergeCell ref="E90:E93"/>
    <mergeCell ref="F90:F93"/>
    <mergeCell ref="H64:H65"/>
    <mergeCell ref="T113:V113"/>
    <mergeCell ref="T114:V114"/>
    <mergeCell ref="T112:V112"/>
    <mergeCell ref="T109:V109"/>
    <mergeCell ref="F66:F68"/>
    <mergeCell ref="A111:G111"/>
    <mergeCell ref="A112:G112"/>
    <mergeCell ref="A113:G113"/>
    <mergeCell ref="A101:G101"/>
    <mergeCell ref="C71:C74"/>
    <mergeCell ref="E71:E74"/>
    <mergeCell ref="H75:H77"/>
    <mergeCell ref="D75:D77"/>
    <mergeCell ref="D78:D80"/>
    <mergeCell ref="D71:D74"/>
    <mergeCell ref="T111:V111"/>
    <mergeCell ref="A109:G109"/>
    <mergeCell ref="A110:G110"/>
    <mergeCell ref="A71:A74"/>
    <mergeCell ref="B71:B74"/>
    <mergeCell ref="B81:B83"/>
    <mergeCell ref="B78:B80"/>
    <mergeCell ref="A75:A77"/>
    <mergeCell ref="B75:B77"/>
    <mergeCell ref="A81:A83"/>
    <mergeCell ref="T106:V106"/>
    <mergeCell ref="C78:C80"/>
    <mergeCell ref="C75:C77"/>
    <mergeCell ref="G81:G83"/>
    <mergeCell ref="C84:I84"/>
    <mergeCell ref="H62:H63"/>
    <mergeCell ref="H58:H59"/>
    <mergeCell ref="G60:G61"/>
    <mergeCell ref="A64:A65"/>
    <mergeCell ref="B64:B65"/>
    <mergeCell ref="C64:C65"/>
    <mergeCell ref="D64:D65"/>
    <mergeCell ref="E62:E63"/>
    <mergeCell ref="H34:H37"/>
    <mergeCell ref="F54:F57"/>
    <mergeCell ref="F62:F63"/>
    <mergeCell ref="F42:F45"/>
    <mergeCell ref="H54:H57"/>
    <mergeCell ref="H60:H61"/>
    <mergeCell ref="G54:G57"/>
    <mergeCell ref="G58:G59"/>
    <mergeCell ref="G62:G63"/>
    <mergeCell ref="G46:G49"/>
    <mergeCell ref="G42:G45"/>
    <mergeCell ref="F34:F37"/>
    <mergeCell ref="E64:E65"/>
    <mergeCell ref="F64:F65"/>
    <mergeCell ref="G64:G65"/>
    <mergeCell ref="F38:F41"/>
    <mergeCell ref="H38:H41"/>
    <mergeCell ref="E78:E80"/>
    <mergeCell ref="F78:F80"/>
    <mergeCell ref="G78:G80"/>
    <mergeCell ref="H78:H80"/>
    <mergeCell ref="E54:E57"/>
    <mergeCell ref="E58:E59"/>
    <mergeCell ref="E75:E77"/>
    <mergeCell ref="H66:H68"/>
    <mergeCell ref="G38:G41"/>
    <mergeCell ref="A62:A63"/>
    <mergeCell ref="H71:H74"/>
    <mergeCell ref="G66:G68"/>
    <mergeCell ref="H81:H83"/>
    <mergeCell ref="E81:E83"/>
    <mergeCell ref="G71:G74"/>
    <mergeCell ref="G75:G77"/>
    <mergeCell ref="F75:F77"/>
    <mergeCell ref="F71:F74"/>
    <mergeCell ref="E66:E68"/>
    <mergeCell ref="C66:C68"/>
    <mergeCell ref="D50:D53"/>
    <mergeCell ref="B62:B63"/>
    <mergeCell ref="A66:A68"/>
    <mergeCell ref="B66:B68"/>
    <mergeCell ref="C38:C41"/>
    <mergeCell ref="B54:B57"/>
    <mergeCell ref="C54:C57"/>
    <mergeCell ref="C62:C63"/>
    <mergeCell ref="B60:B61"/>
    <mergeCell ref="F88:F89"/>
    <mergeCell ref="D86:D87"/>
    <mergeCell ref="E88:E89"/>
    <mergeCell ref="D54:D57"/>
    <mergeCell ref="B50:B53"/>
    <mergeCell ref="D58:D59"/>
    <mergeCell ref="C60:C61"/>
    <mergeCell ref="D66:D68"/>
    <mergeCell ref="D60:D61"/>
    <mergeCell ref="D62:D63"/>
    <mergeCell ref="C81:C83"/>
    <mergeCell ref="D81:D83"/>
    <mergeCell ref="D88:D89"/>
    <mergeCell ref="C85:W85"/>
    <mergeCell ref="F86:F87"/>
    <mergeCell ref="G86:G87"/>
    <mergeCell ref="E86:E87"/>
    <mergeCell ref="H86:H87"/>
    <mergeCell ref="F81:F83"/>
    <mergeCell ref="G88:G89"/>
    <mergeCell ref="A108:G108"/>
    <mergeCell ref="N108:P108"/>
    <mergeCell ref="T108:V108"/>
    <mergeCell ref="T98:U98"/>
    <mergeCell ref="K105:M105"/>
    <mergeCell ref="A104:G104"/>
    <mergeCell ref="A105:G105"/>
    <mergeCell ref="H101:J101"/>
    <mergeCell ref="H105:J105"/>
    <mergeCell ref="H104:J104"/>
    <mergeCell ref="B96:I96"/>
    <mergeCell ref="K110:M110"/>
    <mergeCell ref="K106:M106"/>
    <mergeCell ref="K99:M99"/>
    <mergeCell ref="K101:M101"/>
    <mergeCell ref="H109:J109"/>
    <mergeCell ref="H99:J99"/>
    <mergeCell ref="A106:G106"/>
    <mergeCell ref="A107:G107"/>
    <mergeCell ref="H107:J107"/>
    <mergeCell ref="T103:V103"/>
    <mergeCell ref="T104:V104"/>
    <mergeCell ref="Q109:S109"/>
    <mergeCell ref="Q108:S108"/>
    <mergeCell ref="Q114:S114"/>
    <mergeCell ref="H103:J103"/>
    <mergeCell ref="N114:P114"/>
    <mergeCell ref="Q112:S112"/>
    <mergeCell ref="N104:P104"/>
    <mergeCell ref="Q110:S110"/>
    <mergeCell ref="T99:V99"/>
    <mergeCell ref="T100:V100"/>
    <mergeCell ref="Q104:S104"/>
    <mergeCell ref="T101:V101"/>
    <mergeCell ref="T102:V102"/>
    <mergeCell ref="T110:V110"/>
    <mergeCell ref="T105:V105"/>
    <mergeCell ref="Q100:S100"/>
    <mergeCell ref="Q103:S103"/>
    <mergeCell ref="Q99:S99"/>
    <mergeCell ref="Q106:S106"/>
    <mergeCell ref="H106:J106"/>
    <mergeCell ref="K109:M109"/>
    <mergeCell ref="H108:J108"/>
    <mergeCell ref="K108:M108"/>
    <mergeCell ref="N99:P99"/>
    <mergeCell ref="Q107:S107"/>
    <mergeCell ref="N102:P102"/>
    <mergeCell ref="Q105:S105"/>
    <mergeCell ref="K104:M104"/>
    <mergeCell ref="H114:J114"/>
    <mergeCell ref="Q111:S111"/>
    <mergeCell ref="N113:P113"/>
    <mergeCell ref="H112:J112"/>
    <mergeCell ref="N111:P111"/>
    <mergeCell ref="Q113:S113"/>
    <mergeCell ref="N112:P112"/>
    <mergeCell ref="H113:J113"/>
    <mergeCell ref="K114:M114"/>
    <mergeCell ref="H111:J111"/>
    <mergeCell ref="N105:P105"/>
    <mergeCell ref="K112:M112"/>
    <mergeCell ref="K113:M113"/>
    <mergeCell ref="A114:G114"/>
    <mergeCell ref="H110:J110"/>
    <mergeCell ref="C69:I69"/>
    <mergeCell ref="C70:W70"/>
    <mergeCell ref="H102:J102"/>
    <mergeCell ref="Q101:S101"/>
    <mergeCell ref="Q102:S102"/>
    <mergeCell ref="K107:M107"/>
    <mergeCell ref="N107:P107"/>
    <mergeCell ref="K111:M111"/>
    <mergeCell ref="N106:P106"/>
    <mergeCell ref="N110:P110"/>
    <mergeCell ref="N109:P109"/>
    <mergeCell ref="T107:V107"/>
    <mergeCell ref="H30:H33"/>
    <mergeCell ref="E46:E49"/>
    <mergeCell ref="E42:E45"/>
    <mergeCell ref="H42:H45"/>
    <mergeCell ref="A5:W5"/>
    <mergeCell ref="G30:G33"/>
    <mergeCell ref="C28:I28"/>
    <mergeCell ref="H26:H27"/>
    <mergeCell ref="G34:G37"/>
    <mergeCell ref="B26:B27"/>
    <mergeCell ref="C26:C27"/>
    <mergeCell ref="D26:D27"/>
    <mergeCell ref="F26:F27"/>
    <mergeCell ref="D46:D49"/>
    <mergeCell ref="D38:D41"/>
    <mergeCell ref="E30:E33"/>
    <mergeCell ref="F30:F33"/>
    <mergeCell ref="H15:H19"/>
    <mergeCell ref="H23:H25"/>
    <mergeCell ref="D23:D25"/>
    <mergeCell ref="E20:E22"/>
    <mergeCell ref="F20:F22"/>
    <mergeCell ref="H20:H22"/>
    <mergeCell ref="G23:G25"/>
    <mergeCell ref="E23:E25"/>
    <mergeCell ref="F23:F25"/>
    <mergeCell ref="D15:D19"/>
    <mergeCell ref="U8:U9"/>
    <mergeCell ref="O8:P8"/>
    <mergeCell ref="C20:C22"/>
    <mergeCell ref="A11:W11"/>
    <mergeCell ref="A12:W12"/>
    <mergeCell ref="A15:A19"/>
    <mergeCell ref="B15:B19"/>
    <mergeCell ref="E15:E19"/>
    <mergeCell ref="F15:F19"/>
    <mergeCell ref="C15:C19"/>
    <mergeCell ref="S8:T8"/>
    <mergeCell ref="N8:N9"/>
    <mergeCell ref="G15:G19"/>
    <mergeCell ref="D20:D22"/>
    <mergeCell ref="G20:G22"/>
    <mergeCell ref="A4:W4"/>
    <mergeCell ref="J7:M7"/>
    <mergeCell ref="N7:Q7"/>
    <mergeCell ref="R7:U7"/>
    <mergeCell ref="V7:V9"/>
    <mergeCell ref="A7:A9"/>
    <mergeCell ref="B7:B9"/>
    <mergeCell ref="C7:C9"/>
    <mergeCell ref="D7:D9"/>
    <mergeCell ref="Q8:Q9"/>
    <mergeCell ref="H7:H9"/>
    <mergeCell ref="I7:I9"/>
    <mergeCell ref="C14:W14"/>
    <mergeCell ref="W7:W9"/>
    <mergeCell ref="J8:J9"/>
    <mergeCell ref="K8:L8"/>
    <mergeCell ref="M8:M9"/>
    <mergeCell ref="B13:W13"/>
    <mergeCell ref="E7:E9"/>
    <mergeCell ref="F7:F9"/>
    <mergeCell ref="G7:G9"/>
    <mergeCell ref="R8:R9"/>
    <mergeCell ref="A30:A33"/>
    <mergeCell ref="B30:B33"/>
    <mergeCell ref="C30:C33"/>
    <mergeCell ref="D30:D33"/>
    <mergeCell ref="A20:A22"/>
    <mergeCell ref="B20:B22"/>
    <mergeCell ref="A23:A25"/>
    <mergeCell ref="A26:A27"/>
    <mergeCell ref="B23:B25"/>
    <mergeCell ref="C23:C25"/>
    <mergeCell ref="A103:G103"/>
    <mergeCell ref="K102:M102"/>
    <mergeCell ref="H100:J100"/>
    <mergeCell ref="K100:M100"/>
    <mergeCell ref="K103:M103"/>
    <mergeCell ref="N100:P100"/>
    <mergeCell ref="N101:P101"/>
    <mergeCell ref="A102:G102"/>
    <mergeCell ref="N103:P103"/>
    <mergeCell ref="G26:G27"/>
    <mergeCell ref="C29:W29"/>
    <mergeCell ref="H46:H49"/>
    <mergeCell ref="E60:E61"/>
    <mergeCell ref="F60:F61"/>
    <mergeCell ref="F58:F59"/>
    <mergeCell ref="C58:C59"/>
    <mergeCell ref="E26:E27"/>
    <mergeCell ref="F46:F49"/>
    <mergeCell ref="C34:C37"/>
    <mergeCell ref="E98:S98"/>
    <mergeCell ref="D34:D37"/>
    <mergeCell ref="E34:E37"/>
    <mergeCell ref="A88:A89"/>
    <mergeCell ref="A42:A45"/>
    <mergeCell ref="B42:B45"/>
    <mergeCell ref="C42:C45"/>
    <mergeCell ref="C88:C89"/>
    <mergeCell ref="C86:C87"/>
    <mergeCell ref="E50:E53"/>
    <mergeCell ref="B95:I95"/>
    <mergeCell ref="B46:B49"/>
    <mergeCell ref="C46:C49"/>
    <mergeCell ref="E38:E41"/>
    <mergeCell ref="D42:D45"/>
    <mergeCell ref="B38:B41"/>
    <mergeCell ref="F50:F53"/>
    <mergeCell ref="H50:H53"/>
    <mergeCell ref="G50:G53"/>
    <mergeCell ref="H88:H89"/>
    <mergeCell ref="A34:A37"/>
    <mergeCell ref="A46:A49"/>
    <mergeCell ref="A54:A57"/>
    <mergeCell ref="A38:A41"/>
    <mergeCell ref="B34:B37"/>
    <mergeCell ref="A58:A59"/>
    <mergeCell ref="B58:B59"/>
    <mergeCell ref="A99:G99"/>
    <mergeCell ref="A100:G100"/>
    <mergeCell ref="A50:A53"/>
    <mergeCell ref="A60:A61"/>
    <mergeCell ref="C50:C53"/>
    <mergeCell ref="C94:I94"/>
    <mergeCell ref="A86:A87"/>
    <mergeCell ref="B86:B87"/>
    <mergeCell ref="B88:B89"/>
    <mergeCell ref="A78:A80"/>
  </mergeCells>
  <printOptions/>
  <pageMargins left="0.15748031496062992" right="0" top="0.2755905511811024" bottom="0.2755905511811024" header="0.1968503937007874" footer="0.15748031496062992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Ernestas</cp:lastModifiedBy>
  <cp:lastPrinted>2018-02-14T09:46:34Z</cp:lastPrinted>
  <dcterms:created xsi:type="dcterms:W3CDTF">2010-02-21T09:34:20Z</dcterms:created>
  <dcterms:modified xsi:type="dcterms:W3CDTF">2018-02-14T09:46:42Z</dcterms:modified>
  <cp:category/>
  <cp:version/>
  <cp:contentType/>
  <cp:contentStatus/>
</cp:coreProperties>
</file>