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1"/>
  </bookViews>
  <sheets>
    <sheet name="1b suvestinė" sheetId="1" r:id="rId1"/>
    <sheet name="Priemonės" sheetId="2" r:id="rId2"/>
  </sheets>
  <definedNames>
    <definedName name="_xlnm.Print_Titles" localSheetId="1">'Priemonės'!$7:$9</definedName>
  </definedNames>
  <calcPr fullCalcOnLoad="1"/>
</workbook>
</file>

<file path=xl/comments2.xml><?xml version="1.0" encoding="utf-8"?>
<comments xmlns="http://schemas.openxmlformats.org/spreadsheetml/2006/main">
  <authors>
    <author>astoskiene</author>
    <author>Audrone Stoskiene</author>
  </authors>
  <commentList>
    <comment ref="D42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ES lesos A.Giedraicio-Giedriaus gatve</t>
        </r>
      </text>
    </comment>
    <comment ref="Q69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technika</t>
        </r>
      </text>
    </comment>
    <comment ref="Q97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technika</t>
        </r>
      </text>
    </comment>
    <comment ref="Q107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Jurbarko 183,7
miesteliu 40,6+41,9</t>
        </r>
      </text>
    </comment>
    <comment ref="Q108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VIPA dotacija</t>
        </r>
      </text>
    </comment>
  </commentList>
</comments>
</file>

<file path=xl/sharedStrings.xml><?xml version="1.0" encoding="utf-8"?>
<sst xmlns="http://schemas.openxmlformats.org/spreadsheetml/2006/main" count="500" uniqueCount="172">
  <si>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</si>
  <si>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</si>
  <si>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</si>
  <si>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</si>
  <si>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</si>
  <si>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</si>
  <si>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Priemonės vykdytojo kodas</t>
  </si>
  <si>
    <t>Finansavimo šaltinis</t>
  </si>
  <si>
    <t>Iš viso</t>
  </si>
  <si>
    <t>Išlaidoms</t>
  </si>
  <si>
    <t>Iš jų darbo užmokesčiui</t>
  </si>
  <si>
    <t>02</t>
  </si>
  <si>
    <t>01</t>
  </si>
  <si>
    <t>07</t>
  </si>
  <si>
    <t>SB</t>
  </si>
  <si>
    <t>Iš viso:</t>
  </si>
  <si>
    <t>03</t>
  </si>
  <si>
    <t>10</t>
  </si>
  <si>
    <t>05</t>
  </si>
  <si>
    <t>Iš viso uždaviniui:</t>
  </si>
  <si>
    <t>04</t>
  </si>
  <si>
    <t>06</t>
  </si>
  <si>
    <t>Iš viso tikslui:</t>
  </si>
  <si>
    <t xml:space="preserve">Iš viso  programai: </t>
  </si>
  <si>
    <t>Finansavimo šaltiniai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</si>
  <si>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</si>
  <si>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</si>
  <si>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</si>
  <si>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</si>
  <si>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KITI ŠALTINIAI, 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</si>
  <si>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</si>
  <si>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</si>
  <si>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IŠ VISO:</t>
  </si>
  <si>
    <t>Ekonominė klasifikacija</t>
  </si>
  <si>
    <t>1. IŠ VISO: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</si>
  <si>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</si>
  <si>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</si>
  <si>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</si>
  <si>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</si>
  <si>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</si>
  <si>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 xml:space="preserve"> TIKSLŲ, UŽDAVINIŲ, PRIEMONIŲ IR IŠLAIDŲ SUVESTINĖ</t>
  </si>
  <si>
    <t>Finansavimo šaltinių suvestinė</t>
  </si>
  <si>
    <t>ES</t>
  </si>
  <si>
    <t>08</t>
  </si>
  <si>
    <t>09</t>
  </si>
  <si>
    <t>KPPP</t>
  </si>
  <si>
    <r>
      <t xml:space="preserve">Kelių priežiūros ir plėtros programos lėšos </t>
    </r>
    <r>
      <rPr>
        <b/>
        <sz val="9"/>
        <rFont val="Times New Roman"/>
        <family val="1"/>
      </rPr>
      <t>KPPP</t>
    </r>
  </si>
  <si>
    <t>11</t>
  </si>
  <si>
    <t>12</t>
  </si>
  <si>
    <t>13</t>
  </si>
  <si>
    <t>14</t>
  </si>
  <si>
    <t>16</t>
  </si>
  <si>
    <t>2</t>
  </si>
  <si>
    <t>3</t>
  </si>
  <si>
    <t>4</t>
  </si>
  <si>
    <t>5</t>
  </si>
  <si>
    <t>6</t>
  </si>
  <si>
    <t>7</t>
  </si>
  <si>
    <t>8</t>
  </si>
  <si>
    <t>9</t>
  </si>
  <si>
    <t>Kokybiškai prižiūrėti ir racionaliai plėtoti rajono  infrastruktūros objektus</t>
  </si>
  <si>
    <t>Gatvių apšvietimo infrastruktūros priežiūra ir plėtra</t>
  </si>
  <si>
    <t>Užtikrinti rajono gyventojams susisiekimo viešuoju transportu prieinamumą</t>
  </si>
  <si>
    <t>Keleivių vežiojimo ekonomiškai nenaudingais vietinio susisiekimo maršrutais subsidijavimas</t>
  </si>
  <si>
    <t>Smulkių infrastruktūros objektų įrengimas, remontas, prieplaukų eksploatavimas</t>
  </si>
  <si>
    <t>Plėtoti rajono vandentvarkos  ir šilumos ūkio sistemas</t>
  </si>
  <si>
    <t>Užtikrinti švarą, tvarką ir saugumą rajono viešojo naudojimo teritorijose</t>
  </si>
  <si>
    <t>15</t>
  </si>
  <si>
    <t>Tinkamai naudoti, saugoti, prižiūrėti, eksploatuoti ir valdyti savivaldybės turtą</t>
  </si>
  <si>
    <t xml:space="preserve">Daugiabučių namų savininkų bendrijų rėmimas </t>
  </si>
  <si>
    <t>1.2.turtui kurti, įsigyti ir finansiniams įsipareigojimams vykdyti</t>
  </si>
  <si>
    <t>turtui kurti, įsigyti ir finansiniams įsipareigojimams vykdyti</t>
  </si>
  <si>
    <t>Asignavimų valdytojo kodas</t>
  </si>
  <si>
    <t>Prižiūrėti, rekonstruoti ir plėtoti  vietinės reikšmės kelius ir kelio statinius</t>
  </si>
  <si>
    <t>Priešgaisrinės saugos tarnybos darbo organizavimas</t>
  </si>
  <si>
    <t>188713933</t>
  </si>
  <si>
    <t>Kompleksiškai sutvarkyti Jurbarko miesto, miestelių ir kaimų urbanistinę infrastruktūrą</t>
  </si>
  <si>
    <t>27</t>
  </si>
  <si>
    <t>28</t>
  </si>
  <si>
    <t>34</t>
  </si>
  <si>
    <t>158312532</t>
  </si>
  <si>
    <t xml:space="preserve">Programos (Nr. 04)  lėšų  poreikis ir numatomi finansavimo šaltiniai       </t>
  </si>
  <si>
    <t>04 Infrastruktūros objektų priežiūros, modernizavimo ir plėtros programa</t>
  </si>
  <si>
    <t>31</t>
  </si>
  <si>
    <t>21</t>
  </si>
  <si>
    <r>
      <t xml:space="preserve">Pajamų už materialiojo turto nuomą lėšos </t>
    </r>
    <r>
      <rPr>
        <b/>
        <sz val="9"/>
        <rFont val="Times New Roman"/>
        <family val="1"/>
      </rPr>
      <t>SB(SPN)</t>
    </r>
  </si>
  <si>
    <t>3.4 priedas</t>
  </si>
  <si>
    <r>
      <t xml:space="preserve">Pajamų už teikiamas paslaugas lėšos </t>
    </r>
    <r>
      <rPr>
        <b/>
        <sz val="9"/>
        <rFont val="Times New Roman"/>
        <family val="1"/>
      </rPr>
      <t>SB(SP)</t>
    </r>
  </si>
  <si>
    <t>Investicijų į šilumos ūkio modernizavimą grąžinimas</t>
  </si>
  <si>
    <t>Žemės sklypų formavimo projektų, kadastrinių matavimų, topografinių nuotraukų ir kitų teritorijų planavimo dokumentų rengimas</t>
  </si>
  <si>
    <t>SB(P)</t>
  </si>
  <si>
    <t>tūkst. Eur</t>
  </si>
  <si>
    <r>
      <t xml:space="preserve">Valstybės investicijų programos lėšos </t>
    </r>
    <r>
      <rPr>
        <b/>
        <sz val="9"/>
        <rFont val="Times New Roman"/>
        <family val="1"/>
      </rPr>
      <t>SB(VIP)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</si>
  <si>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SB(VD)</t>
    </r>
  </si>
  <si>
    <r>
      <t xml:space="preserve">Kitos lėšos </t>
    </r>
    <r>
      <rPr>
        <b/>
        <sz val="9"/>
        <rFont val="Times New Roman"/>
        <family val="1"/>
      </rPr>
      <t>KT</t>
    </r>
  </si>
  <si>
    <t>SB(VD)</t>
  </si>
  <si>
    <t>Vietinės reikšmės kelių su žvyro danga priežiūros, atnaujinimo ir remonto darbai</t>
  </si>
  <si>
    <t>Dviračių, pėsčiųjų takų ir automobilių statymo vietų įrengimo ir remonto darbai</t>
  </si>
  <si>
    <t>Vietinės reikšmės kelių su asfalto danga priežiūros, atnaujinimo ir remonto darbai</t>
  </si>
  <si>
    <t>Eismo saugumo priemonių įdiegimas vietinės reikšmės keliuose</t>
  </si>
  <si>
    <t>Viešojo naudojimo teritorijų tvarkymas Eržvilko seniūnijose (kelių ir gatvių valymas žiemos metu, šienavimas, kapinių priežiūra ir kt.)</t>
  </si>
  <si>
    <t>Viešojo naudojimo teritorijų tvarkymas Girdžių seniūnijose (kelių ir gatvių valymas žiemos metu, šienavimas, kapinių priežiūra ir kt.)</t>
  </si>
  <si>
    <t>Viešojo naudojimo teritorijų tvarkymas Juodaičių seniūnijose (kelių ir gatvių valymas žiemos metu, šienavimas, kapinių priežiūra ir kt.)</t>
  </si>
  <si>
    <t>Viešojo naudojimo teritorijų tvarkymas Jurbarko miesto seniūnijose (kelių ir gatvių valymas žiemos metu, šienavimas, kapinių priežiūra ir kt.)</t>
  </si>
  <si>
    <t>Viešojo naudojimo teritorijų tvarkymas Jurbarkų seniūnijose (kelių ir gatvių valymas žiemos metu, šienavimas, kapinių priežiūra ir kt.)</t>
  </si>
  <si>
    <t>Viešojo naudojimo teritorijų tvarkymas Raudonės seniūnijose (kelių ir gatvių valymas žiemos metu, šienavimas, kapinių priežiūra ir kt.)</t>
  </si>
  <si>
    <t>Viešojo naudojimo teritorijų tvarkymas Seredžiaus seniūnijose (kelių ir gatvių valymas žiemos metu, šienavimas, kapinių priežiūra ir kt.)</t>
  </si>
  <si>
    <t>Viešojo naudojimo teritorijų tvarkymas Skirsne-munės seniūnijose (kelių ir gatvių valymas žiemos metu, šienavimas, kapinių priežiūra ir kt.)</t>
  </si>
  <si>
    <t>Viešojo naudojimo teritorijų tvarkymas Šimkaičių seniūnijose (kelių ir gatvių valymas žiemos metu, šienavimas, kapinių priežiūra ir kt.)</t>
  </si>
  <si>
    <t>Viešojo naudojimo teritorijų tvarkymas Veliuonos seniūnijose (kelių ir gatvių valymas žiemos metu, šienavimas, kapinių priežiūra ir kt.)</t>
  </si>
  <si>
    <t>Viešojo naudojimo teritorijų tvarkymas Viešvilės seniūnijose (kelių ir gatvių valymas žiemos metu, šienavimas, kapinių priežiūra ir kt.)</t>
  </si>
  <si>
    <t>Viešojo naudojimo teritorijų tvarkymas Smalininkų seniūnijose (kelių ir gatvių valymas žiemos metu, šienavimas, kapinių priežiūra ir kt.)</t>
  </si>
  <si>
    <t>Nusikaltimų ir eismo taisyklių pažeidimų  prevencija (Jurbarko rajono PK ilgalaikiam turtui įsigyti ir transportui iš dalies išlaikyti)</t>
  </si>
  <si>
    <t>17</t>
  </si>
  <si>
    <t>Daugiabučių namų renovacija (pastatų šiltinimas, pastatų vidaus šildymo, vandentiekio ir kitų sistemų renovacija)</t>
  </si>
  <si>
    <t>KT</t>
  </si>
  <si>
    <r>
      <t xml:space="preserve">Paskolos lėšos </t>
    </r>
    <r>
      <rPr>
        <b/>
        <sz val="9"/>
        <rFont val="Times New Roman"/>
        <family val="1"/>
      </rPr>
      <t>SB(P)</t>
    </r>
  </si>
  <si>
    <r>
      <t xml:space="preserve">2.1.1.  Savivaldybės biudžeto lėšos </t>
    </r>
    <r>
      <rPr>
        <b/>
        <sz val="11"/>
        <rFont val="Times New Roman"/>
        <family val="1"/>
      </rPr>
      <t>SB</t>
    </r>
  </si>
  <si>
    <r>
      <t xml:space="preserve">2.1.2. Pajamų už teikiamas paslaugas lėšos </t>
    </r>
    <r>
      <rPr>
        <b/>
        <sz val="11"/>
        <rFont val="Times New Roman"/>
        <family val="1"/>
      </rPr>
      <t>SB(SP)</t>
    </r>
  </si>
  <si>
    <r>
      <t xml:space="preserve">2.1.3. Pajamų už materialiojo turto nuomą lėšos </t>
    </r>
    <r>
      <rPr>
        <b/>
        <sz val="11"/>
        <rFont val="Times New Roman"/>
        <family val="1"/>
      </rPr>
      <t>SB(SPN)</t>
    </r>
  </si>
  <si>
    <r>
      <t xml:space="preserve">2.1.4.  Valstybės biudžeto specialiosios tikslinės dotacijos lėšos </t>
    </r>
    <r>
      <rPr>
        <b/>
        <sz val="11"/>
        <rFont val="Times New Roman"/>
        <family val="1"/>
      </rPr>
      <t>SB(VD)</t>
    </r>
  </si>
  <si>
    <r>
      <t xml:space="preserve">2.1.5. Valstybės investicijų programos  lėšos  </t>
    </r>
    <r>
      <rPr>
        <b/>
        <sz val="11"/>
        <rFont val="Times New Roman"/>
        <family val="1"/>
      </rPr>
      <t>SB(VIP)</t>
    </r>
  </si>
  <si>
    <r>
      <t xml:space="preserve">2.2.1.  Savivaldybės aplinkos apsaugos rėmimo specialiosios programos lėšos </t>
    </r>
    <r>
      <rPr>
        <b/>
        <sz val="11"/>
        <rFont val="Times New Roman"/>
        <family val="1"/>
      </rPr>
      <t>SB(AA)</t>
    </r>
  </si>
  <si>
    <r>
      <t xml:space="preserve">2.2.2. Savivaldybės privatizavimo fondo lėšos </t>
    </r>
    <r>
      <rPr>
        <b/>
        <sz val="11"/>
        <rFont val="Times New Roman"/>
        <family val="1"/>
      </rPr>
      <t>PF</t>
    </r>
  </si>
  <si>
    <r>
      <t xml:space="preserve">2.2.3.Europos Sąjungos paramos lėšos </t>
    </r>
    <r>
      <rPr>
        <b/>
        <sz val="11"/>
        <rFont val="Times New Roman"/>
        <family val="1"/>
      </rPr>
      <t>ES</t>
    </r>
  </si>
  <si>
    <r>
      <t xml:space="preserve">2.2.4.Kelių priežiūros ir plėtros programos lėšos </t>
    </r>
    <r>
      <rPr>
        <b/>
        <sz val="11"/>
        <rFont val="Times New Roman"/>
        <family val="1"/>
      </rPr>
      <t>KPP</t>
    </r>
  </si>
  <si>
    <r>
      <t xml:space="preserve">2.2.6. Paskolos lėšos </t>
    </r>
    <r>
      <rPr>
        <b/>
        <sz val="11"/>
        <rFont val="Times New Roman"/>
        <family val="1"/>
      </rPr>
      <t>SB(</t>
    </r>
    <r>
      <rPr>
        <b/>
        <sz val="11"/>
        <rFont val="Times New Roman"/>
        <family val="1"/>
      </rPr>
      <t>P)</t>
    </r>
  </si>
  <si>
    <r>
      <t xml:space="preserve">2.2.7. Kiti finansavimo šaltiniai </t>
    </r>
    <r>
      <rPr>
        <b/>
        <sz val="11"/>
        <rFont val="Times New Roman"/>
        <family val="1"/>
      </rPr>
      <t>KT</t>
    </r>
  </si>
  <si>
    <r>
      <t xml:space="preserve">2.2.5. Valstybės biudžeto lėšos  </t>
    </r>
    <r>
      <rPr>
        <b/>
        <sz val="11"/>
        <rFont val="Times New Roman"/>
        <family val="1"/>
      </rPr>
      <t>L</t>
    </r>
    <r>
      <rPr>
        <b/>
        <sz val="11"/>
        <rFont val="Times New Roman"/>
        <family val="1"/>
      </rPr>
      <t xml:space="preserve">RVB </t>
    </r>
  </si>
  <si>
    <t>3.4. strateginis tikslas. Užtikrinti darnią teritorinę plėtrą ir kokybišką gyvenamąją aplinką</t>
  </si>
  <si>
    <t>3.2. strateginis tikslas. Vykdyti darnią susisiekimo infrastruktūros plėtrą</t>
  </si>
  <si>
    <t>3.1. strateginis tikslas. Atnaujinti ir plėsti inžinerinio aprūpinimo infrastruktūrą</t>
  </si>
  <si>
    <t>LRVB</t>
  </si>
  <si>
    <t>SPP 3.4.1.1., 3.4.1.2.</t>
  </si>
  <si>
    <t>SPP 3.2.1.2.</t>
  </si>
  <si>
    <t>SPP 3.2.1.5., 3.4.2.7.</t>
  </si>
  <si>
    <t>SPP 3.2.1.4.</t>
  </si>
  <si>
    <t>SPP 3.1.2.5., 3.1.2.2., 3.1.2.6.</t>
  </si>
  <si>
    <t>SPP 3.4.2.5.</t>
  </si>
  <si>
    <t>SPP 3.4.2.6.</t>
  </si>
  <si>
    <t>SPP 3.4.2.3.</t>
  </si>
  <si>
    <t>SPP 3.1.1.2.</t>
  </si>
  <si>
    <t>SPP 3.1.2.4., 3.1.2.3.</t>
  </si>
  <si>
    <t>SPP 3.4.2.4., 2.4.2.2.</t>
  </si>
  <si>
    <t>SPP 3.2.1.7., 2.4.2.3.</t>
  </si>
  <si>
    <t>SPP 3.2.1.1., 3.2.1.3.</t>
  </si>
  <si>
    <t>Nemuno upės ekologinės būklės gerinimas, įrengiant nuotekų surinkimo ir valymo infrastruktūrą Skirsnemunės miestelyje (ENPI projektas)</t>
  </si>
  <si>
    <t>Savivaldybės turto vertinimas, kadastrinių matavimų bylų rengimas ir įteisinimas nuosavybės teise</t>
  </si>
  <si>
    <t xml:space="preserve">Miesto stebėjimo vaizdo kameromis paslaugos Jurbarko mieste </t>
  </si>
  <si>
    <t>Bendro naudojimo infrastruktūros objektų priežiūros ir plėtros darbai (daugiabučių namų kiemų, automobilių stovėjimo aikštelių, dviračių takų ir kiti tvarkymo darbai)</t>
  </si>
  <si>
    <t>Parengti teritorijų planavimo dokumentus ir techninius projektus, reikalingus savivaldybės infrastruktūros plėtrai</t>
  </si>
  <si>
    <t>Visuomeninės paskirties pastatų rekonstravimas pritaikant bendruomenės poreikiams</t>
  </si>
  <si>
    <t>2019 m. projektas</t>
  </si>
  <si>
    <t>Projektas 2019 m.</t>
  </si>
  <si>
    <t>Asignavimai 2017 m.</t>
  </si>
  <si>
    <t>Pastatų ir statinių techninių projektų rengimas ir jų ekspertizės bei inžinerinės paslaugos</t>
  </si>
  <si>
    <t>Privatizuojamų objektų vertinimas ir priežiūra</t>
  </si>
  <si>
    <r>
      <t xml:space="preserve">2017–2020 METŲ JURBARKO RAJONO SAVIVALDYBĖS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
INFRASTRUKTŪROS OBJEKTŲ PRIEŽIŪROS, MODERNIZAVIMO IR PLĖTROS PROGRAMOS (Nr. 04)</t>
    </r>
    <r>
      <rPr>
        <b/>
        <sz val="12"/>
        <rFont val="Times New Roman"/>
        <family val="1"/>
      </rPr>
      <t xml:space="preserve">
</t>
    </r>
  </si>
  <si>
    <t xml:space="preserve">2017 m. asignavimai su pakei-timais  (2017-02-23  Nr.T2-18)            </t>
  </si>
  <si>
    <t>2018 m. poreikis</t>
  </si>
  <si>
    <t>2020 m. projektas</t>
  </si>
  <si>
    <t>Poreikis 2018 m.</t>
  </si>
  <si>
    <t>Asignavimai 2018 m.</t>
  </si>
  <si>
    <t>Projektas 2020 m.</t>
  </si>
  <si>
    <t>2018 m.  asignavimai</t>
  </si>
  <si>
    <t xml:space="preserve">Jurbarko miesto ir rajono kelių (gatvių) kapitalinis remontas, rekonstrukcija ir nauja statyba </t>
  </si>
  <si>
    <t>Vandentiekio ir nuotekų tinklų renovacija ir plėtra, vandens gerinimo, geležies šalinimo sistemų įrengimas Jurbarko rajono rajone</t>
  </si>
  <si>
    <t xml:space="preserve">Jurbarko miesto ir rajono urbanistinės infrastruktūros plėtra </t>
  </si>
  <si>
    <t>Beverčių, aplinkai ir žmonėms pavojingų pastatų ir statinių nugriovimas</t>
  </si>
  <si>
    <t>Jurbarko rajono savivaldybės tarybos</t>
  </si>
  <si>
    <t>2018 m. vasario 22 d. sprendimo Nr. T2-</t>
  </si>
  <si>
    <r>
      <t xml:space="preserve">2018 m. asignavimai                          </t>
    </r>
    <r>
      <rPr>
        <b/>
        <sz val="9"/>
        <color indexed="10"/>
        <rFont val="Times New Roman"/>
        <family val="1"/>
      </rPr>
      <t xml:space="preserve">(2018-02-22 Nr.T2-     )   </t>
    </r>
    <r>
      <rPr>
        <b/>
        <sz val="9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</si>
</sst>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0.0000"/>
  </numFmts>
  <fonts count="6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180" fontId="7" fillId="0" borderId="11" xfId="0" applyNumberFormat="1" applyFont="1" applyFill="1" applyBorder="1" applyAlignment="1">
      <alignment horizontal="center" vertical="top"/>
    </xf>
    <xf numFmtId="180" fontId="7" fillId="0" borderId="12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180" fontId="7" fillId="0" borderId="14" xfId="0" applyNumberFormat="1" applyFont="1" applyFill="1" applyBorder="1" applyAlignment="1">
      <alignment horizontal="center" vertical="top"/>
    </xf>
    <xf numFmtId="180" fontId="7" fillId="0" borderId="15" xfId="0" applyNumberFormat="1" applyFont="1" applyFill="1" applyBorder="1" applyAlignment="1">
      <alignment horizontal="center" vertical="top"/>
    </xf>
    <xf numFmtId="180" fontId="6" fillId="33" borderId="16" xfId="0" applyNumberFormat="1" applyFont="1" applyFill="1" applyBorder="1" applyAlignment="1">
      <alignment horizontal="center" vertical="top"/>
    </xf>
    <xf numFmtId="180" fontId="6" fillId="33" borderId="17" xfId="0" applyNumberFormat="1" applyFont="1" applyFill="1" applyBorder="1" applyAlignment="1">
      <alignment horizontal="center" vertical="top"/>
    </xf>
    <xf numFmtId="180" fontId="6" fillId="33" borderId="18" xfId="0" applyNumberFormat="1" applyFont="1" applyFill="1" applyBorder="1" applyAlignment="1">
      <alignment horizontal="center" vertical="top"/>
    </xf>
    <xf numFmtId="180" fontId="7" fillId="0" borderId="19" xfId="0" applyNumberFormat="1" applyFont="1" applyFill="1" applyBorder="1" applyAlignment="1">
      <alignment horizontal="center" vertical="top"/>
    </xf>
    <xf numFmtId="180" fontId="7" fillId="0" borderId="20" xfId="0" applyNumberFormat="1" applyFont="1" applyFill="1" applyBorder="1" applyAlignment="1">
      <alignment horizontal="center" vertical="top"/>
    </xf>
    <xf numFmtId="180" fontId="7" fillId="0" borderId="2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80" fontId="3" fillId="0" borderId="0" xfId="0" applyNumberFormat="1" applyFont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Border="1" applyAlignment="1">
      <alignment/>
    </xf>
    <xf numFmtId="0" fontId="9" fillId="0" borderId="0" xfId="0" applyFont="1" applyAlignment="1">
      <alignment vertical="top"/>
    </xf>
    <xf numFmtId="180" fontId="9" fillId="0" borderId="14" xfId="0" applyNumberFormat="1" applyFont="1" applyBorder="1" applyAlignment="1">
      <alignment vertical="top" wrapText="1"/>
    </xf>
    <xf numFmtId="180" fontId="9" fillId="0" borderId="15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80" fontId="9" fillId="0" borderId="14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vertical="top" wrapText="1"/>
    </xf>
    <xf numFmtId="180" fontId="9" fillId="0" borderId="17" xfId="0" applyNumberFormat="1" applyFont="1" applyBorder="1" applyAlignment="1">
      <alignment horizontal="right" vertical="top" wrapText="1"/>
    </xf>
    <xf numFmtId="180" fontId="9" fillId="0" borderId="17" xfId="0" applyNumberFormat="1" applyFont="1" applyBorder="1" applyAlignment="1">
      <alignment vertical="top" wrapText="1"/>
    </xf>
    <xf numFmtId="180" fontId="9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textRotation="90" wrapText="1"/>
    </xf>
    <xf numFmtId="0" fontId="3" fillId="0" borderId="17" xfId="0" applyFont="1" applyBorder="1" applyAlignment="1">
      <alignment vertical="top" textRotation="90" wrapText="1"/>
    </xf>
    <xf numFmtId="0" fontId="3" fillId="0" borderId="17" xfId="0" applyFont="1" applyFill="1" applyBorder="1" applyAlignment="1">
      <alignment horizontal="center" vertical="top" textRotation="90" wrapText="1"/>
    </xf>
    <xf numFmtId="49" fontId="6" fillId="34" borderId="22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180" fontId="6" fillId="35" borderId="22" xfId="0" applyNumberFormat="1" applyFont="1" applyFill="1" applyBorder="1" applyAlignment="1">
      <alignment horizontal="center" vertical="top"/>
    </xf>
    <xf numFmtId="180" fontId="6" fillId="35" borderId="2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 wrapText="1"/>
    </xf>
    <xf numFmtId="180" fontId="6" fillId="34" borderId="23" xfId="0" applyNumberFormat="1" applyFont="1" applyFill="1" applyBorder="1" applyAlignment="1">
      <alignment horizontal="center" vertical="top"/>
    </xf>
    <xf numFmtId="180" fontId="6" fillId="34" borderId="22" xfId="0" applyNumberFormat="1" applyFont="1" applyFill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13" fillId="0" borderId="0" xfId="0" applyFont="1" applyAlignment="1">
      <alignment/>
    </xf>
    <xf numFmtId="180" fontId="7" fillId="0" borderId="27" xfId="0" applyNumberFormat="1" applyFont="1" applyFill="1" applyBorder="1" applyAlignment="1">
      <alignment horizontal="center" vertical="top"/>
    </xf>
    <xf numFmtId="49" fontId="6" fillId="35" borderId="28" xfId="0" applyNumberFormat="1" applyFont="1" applyFill="1" applyBorder="1" applyAlignment="1">
      <alignment horizontal="center" vertical="top"/>
    </xf>
    <xf numFmtId="180" fontId="6" fillId="35" borderId="29" xfId="0" applyNumberFormat="1" applyFont="1" applyFill="1" applyBorder="1" applyAlignment="1">
      <alignment horizontal="center" vertical="top"/>
    </xf>
    <xf numFmtId="180" fontId="6" fillId="35" borderId="30" xfId="0" applyNumberFormat="1" applyFont="1" applyFill="1" applyBorder="1" applyAlignment="1">
      <alignment horizontal="center" vertical="top"/>
    </xf>
    <xf numFmtId="180" fontId="6" fillId="35" borderId="31" xfId="0" applyNumberFormat="1" applyFont="1" applyFill="1" applyBorder="1" applyAlignment="1">
      <alignment horizontal="center" vertical="top"/>
    </xf>
    <xf numFmtId="49" fontId="6" fillId="34" borderId="32" xfId="0" applyNumberFormat="1" applyFont="1" applyFill="1" applyBorder="1" applyAlignment="1">
      <alignment vertical="top"/>
    </xf>
    <xf numFmtId="0" fontId="7" fillId="0" borderId="33" xfId="0" applyFont="1" applyBorder="1" applyAlignment="1">
      <alignment horizontal="center" vertical="top"/>
    </xf>
    <xf numFmtId="180" fontId="3" fillId="0" borderId="0" xfId="0" applyNumberFormat="1" applyFont="1" applyAlignment="1">
      <alignment horizontal="center" vertical="top"/>
    </xf>
    <xf numFmtId="49" fontId="6" fillId="35" borderId="22" xfId="0" applyNumberFormat="1" applyFont="1" applyFill="1" applyBorder="1" applyAlignment="1">
      <alignment horizontal="center" vertical="top"/>
    </xf>
    <xf numFmtId="49" fontId="6" fillId="34" borderId="32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180" fontId="7" fillId="0" borderId="35" xfId="0" applyNumberFormat="1" applyFont="1" applyFill="1" applyBorder="1" applyAlignment="1">
      <alignment horizontal="center" vertical="top"/>
    </xf>
    <xf numFmtId="180" fontId="7" fillId="0" borderId="36" xfId="0" applyNumberFormat="1" applyFont="1" applyFill="1" applyBorder="1" applyAlignment="1">
      <alignment horizontal="center" vertical="top"/>
    </xf>
    <xf numFmtId="180" fontId="6" fillId="35" borderId="28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80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180" fontId="6" fillId="35" borderId="37" xfId="0" applyNumberFormat="1" applyFont="1" applyFill="1" applyBorder="1" applyAlignment="1">
      <alignment horizontal="center" vertical="top"/>
    </xf>
    <xf numFmtId="180" fontId="6" fillId="35" borderId="38" xfId="0" applyNumberFormat="1" applyFont="1" applyFill="1" applyBorder="1" applyAlignment="1">
      <alignment horizontal="center" vertical="top"/>
    </xf>
    <xf numFmtId="180" fontId="7" fillId="0" borderId="39" xfId="0" applyNumberFormat="1" applyFont="1" applyFill="1" applyBorder="1" applyAlignment="1">
      <alignment horizontal="center" vertical="top"/>
    </xf>
    <xf numFmtId="180" fontId="7" fillId="0" borderId="11" xfId="0" applyNumberFormat="1" applyFont="1" applyFill="1" applyBorder="1" applyAlignment="1">
      <alignment horizontal="center" vertical="top" wrapText="1"/>
    </xf>
    <xf numFmtId="49" fontId="6" fillId="36" borderId="32" xfId="0" applyNumberFormat="1" applyFont="1" applyFill="1" applyBorder="1" applyAlignment="1">
      <alignment horizontal="center" vertical="top"/>
    </xf>
    <xf numFmtId="0" fontId="8" fillId="36" borderId="13" xfId="0" applyFont="1" applyFill="1" applyBorder="1" applyAlignment="1">
      <alignment vertical="top" wrapText="1"/>
    </xf>
    <xf numFmtId="180" fontId="8" fillId="36" borderId="14" xfId="0" applyNumberFormat="1" applyFont="1" applyFill="1" applyBorder="1" applyAlignment="1">
      <alignment vertical="top" wrapText="1"/>
    </xf>
    <xf numFmtId="180" fontId="8" fillId="36" borderId="15" xfId="0" applyNumberFormat="1" applyFont="1" applyFill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top"/>
    </xf>
    <xf numFmtId="180" fontId="6" fillId="36" borderId="22" xfId="0" applyNumberFormat="1" applyFont="1" applyFill="1" applyBorder="1" applyAlignment="1">
      <alignment horizontal="center" vertical="top"/>
    </xf>
    <xf numFmtId="180" fontId="6" fillId="36" borderId="23" xfId="0" applyNumberFormat="1" applyFont="1" applyFill="1" applyBorder="1" applyAlignment="1">
      <alignment horizontal="center" vertical="top"/>
    </xf>
    <xf numFmtId="180" fontId="6" fillId="36" borderId="28" xfId="0" applyNumberFormat="1" applyFont="1" applyFill="1" applyBorder="1" applyAlignment="1">
      <alignment horizontal="center" vertical="top"/>
    </xf>
    <xf numFmtId="180" fontId="6" fillId="37" borderId="40" xfId="0" applyNumberFormat="1" applyFont="1" applyFill="1" applyBorder="1" applyAlignment="1">
      <alignment horizontal="center" vertical="top"/>
    </xf>
    <xf numFmtId="180" fontId="6" fillId="37" borderId="35" xfId="0" applyNumberFormat="1" applyFont="1" applyFill="1" applyBorder="1" applyAlignment="1">
      <alignment horizontal="center" vertical="top"/>
    </xf>
    <xf numFmtId="180" fontId="6" fillId="37" borderId="36" xfId="0" applyNumberFormat="1" applyFont="1" applyFill="1" applyBorder="1" applyAlignment="1">
      <alignment horizontal="center" vertical="top"/>
    </xf>
    <xf numFmtId="180" fontId="6" fillId="37" borderId="16" xfId="0" applyNumberFormat="1" applyFont="1" applyFill="1" applyBorder="1" applyAlignment="1">
      <alignment horizontal="center" vertical="top"/>
    </xf>
    <xf numFmtId="180" fontId="6" fillId="37" borderId="17" xfId="0" applyNumberFormat="1" applyFont="1" applyFill="1" applyBorder="1" applyAlignment="1">
      <alignment horizontal="center" vertical="top"/>
    </xf>
    <xf numFmtId="180" fontId="6" fillId="37" borderId="18" xfId="0" applyNumberFormat="1" applyFont="1" applyFill="1" applyBorder="1" applyAlignment="1">
      <alignment horizontal="center" vertical="top"/>
    </xf>
    <xf numFmtId="180" fontId="7" fillId="37" borderId="10" xfId="0" applyNumberFormat="1" applyFont="1" applyFill="1" applyBorder="1" applyAlignment="1">
      <alignment horizontal="center" vertical="top"/>
    </xf>
    <xf numFmtId="180" fontId="7" fillId="37" borderId="11" xfId="0" applyNumberFormat="1" applyFont="1" applyFill="1" applyBorder="1" applyAlignment="1">
      <alignment horizontal="center" vertical="top"/>
    </xf>
    <xf numFmtId="180" fontId="7" fillId="37" borderId="12" xfId="0" applyNumberFormat="1" applyFont="1" applyFill="1" applyBorder="1" applyAlignment="1">
      <alignment horizontal="center" vertical="top"/>
    </xf>
    <xf numFmtId="180" fontId="7" fillId="37" borderId="13" xfId="0" applyNumberFormat="1" applyFont="1" applyFill="1" applyBorder="1" applyAlignment="1">
      <alignment horizontal="center" vertical="top"/>
    </xf>
    <xf numFmtId="180" fontId="7" fillId="37" borderId="14" xfId="0" applyNumberFormat="1" applyFont="1" applyFill="1" applyBorder="1" applyAlignment="1">
      <alignment horizontal="center" vertical="top"/>
    </xf>
    <xf numFmtId="180" fontId="7" fillId="37" borderId="15" xfId="0" applyNumberFormat="1" applyFont="1" applyFill="1" applyBorder="1" applyAlignment="1">
      <alignment horizontal="center" vertical="top"/>
    </xf>
    <xf numFmtId="180" fontId="6" fillId="37" borderId="37" xfId="0" applyNumberFormat="1" applyFont="1" applyFill="1" applyBorder="1" applyAlignment="1">
      <alignment horizontal="center" vertical="top"/>
    </xf>
    <xf numFmtId="180" fontId="6" fillId="37" borderId="38" xfId="0" applyNumberFormat="1" applyFont="1" applyFill="1" applyBorder="1" applyAlignment="1">
      <alignment horizontal="center" vertical="top"/>
    </xf>
    <xf numFmtId="180" fontId="6" fillId="37" borderId="41" xfId="0" applyNumberFormat="1" applyFont="1" applyFill="1" applyBorder="1" applyAlignment="1">
      <alignment horizontal="center" vertical="top"/>
    </xf>
    <xf numFmtId="180" fontId="7" fillId="37" borderId="19" xfId="0" applyNumberFormat="1" applyFont="1" applyFill="1" applyBorder="1" applyAlignment="1">
      <alignment horizontal="center" vertical="top"/>
    </xf>
    <xf numFmtId="180" fontId="7" fillId="37" borderId="20" xfId="0" applyNumberFormat="1" applyFont="1" applyFill="1" applyBorder="1" applyAlignment="1">
      <alignment horizontal="center" vertical="top"/>
    </xf>
    <xf numFmtId="180" fontId="7" fillId="37" borderId="21" xfId="0" applyNumberFormat="1" applyFont="1" applyFill="1" applyBorder="1" applyAlignment="1">
      <alignment horizontal="center" vertical="top"/>
    </xf>
    <xf numFmtId="0" fontId="6" fillId="37" borderId="42" xfId="0" applyFont="1" applyFill="1" applyBorder="1" applyAlignment="1">
      <alignment horizontal="center" vertical="top"/>
    </xf>
    <xf numFmtId="180" fontId="7" fillId="37" borderId="40" xfId="0" applyNumberFormat="1" applyFont="1" applyFill="1" applyBorder="1" applyAlignment="1">
      <alignment horizontal="center" vertical="top"/>
    </xf>
    <xf numFmtId="180" fontId="7" fillId="37" borderId="35" xfId="0" applyNumberFormat="1" applyFont="1" applyFill="1" applyBorder="1" applyAlignment="1">
      <alignment horizontal="center" vertical="top"/>
    </xf>
    <xf numFmtId="180" fontId="7" fillId="37" borderId="36" xfId="0" applyNumberFormat="1" applyFont="1" applyFill="1" applyBorder="1" applyAlignment="1">
      <alignment horizontal="center" vertical="top"/>
    </xf>
    <xf numFmtId="0" fontId="8" fillId="37" borderId="13" xfId="0" applyFont="1" applyFill="1" applyBorder="1" applyAlignment="1">
      <alignment vertical="top" wrapText="1"/>
    </xf>
    <xf numFmtId="180" fontId="8" fillId="37" borderId="14" xfId="0" applyNumberFormat="1" applyFont="1" applyFill="1" applyBorder="1" applyAlignment="1">
      <alignment vertical="top" wrapText="1"/>
    </xf>
    <xf numFmtId="180" fontId="8" fillId="37" borderId="15" xfId="0" applyNumberFormat="1" applyFont="1" applyFill="1" applyBorder="1" applyAlignment="1">
      <alignment vertical="top" wrapText="1"/>
    </xf>
    <xf numFmtId="180" fontId="9" fillId="37" borderId="14" xfId="0" applyNumberFormat="1" applyFont="1" applyFill="1" applyBorder="1" applyAlignment="1">
      <alignment vertical="top" wrapText="1"/>
    </xf>
    <xf numFmtId="180" fontId="9" fillId="37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4" borderId="40" xfId="0" applyNumberFormat="1" applyFont="1" applyFill="1" applyBorder="1" applyAlignment="1">
      <alignment horizontal="center" vertical="top"/>
    </xf>
    <xf numFmtId="49" fontId="6" fillId="34" borderId="16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top" wrapText="1"/>
    </xf>
    <xf numFmtId="0" fontId="6" fillId="37" borderId="34" xfId="0" applyFont="1" applyFill="1" applyBorder="1" applyAlignment="1">
      <alignment horizontal="center" vertical="top"/>
    </xf>
    <xf numFmtId="0" fontId="6" fillId="37" borderId="43" xfId="0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0" fontId="6" fillId="37" borderId="45" xfId="0" applyFont="1" applyFill="1" applyBorder="1" applyAlignment="1">
      <alignment horizontal="center" vertical="top"/>
    </xf>
    <xf numFmtId="0" fontId="6" fillId="37" borderId="46" xfId="0" applyFont="1" applyFill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184" fontId="3" fillId="37" borderId="11" xfId="0" applyNumberFormat="1" applyFont="1" applyFill="1" applyBorder="1" applyAlignment="1">
      <alignment horizontal="center" vertical="top"/>
    </xf>
    <xf numFmtId="184" fontId="3" fillId="37" borderId="14" xfId="0" applyNumberFormat="1" applyFont="1" applyFill="1" applyBorder="1" applyAlignment="1">
      <alignment horizontal="center" vertical="top"/>
    </xf>
    <xf numFmtId="2" fontId="3" fillId="37" borderId="12" xfId="0" applyNumberFormat="1" applyFont="1" applyFill="1" applyBorder="1" applyAlignment="1">
      <alignment horizontal="center" vertical="top"/>
    </xf>
    <xf numFmtId="2" fontId="3" fillId="37" borderId="15" xfId="0" applyNumberFormat="1" applyFont="1" applyFill="1" applyBorder="1" applyAlignment="1">
      <alignment horizontal="center" vertical="top"/>
    </xf>
    <xf numFmtId="2" fontId="5" fillId="37" borderId="17" xfId="0" applyNumberFormat="1" applyFont="1" applyFill="1" applyBorder="1" applyAlignment="1">
      <alignment horizontal="center" vertical="top"/>
    </xf>
    <xf numFmtId="184" fontId="5" fillId="37" borderId="17" xfId="0" applyNumberFormat="1" applyFont="1" applyFill="1" applyBorder="1" applyAlignment="1">
      <alignment horizontal="center" vertical="top"/>
    </xf>
    <xf numFmtId="184" fontId="5" fillId="35" borderId="23" xfId="0" applyNumberFormat="1" applyFont="1" applyFill="1" applyBorder="1" applyAlignment="1">
      <alignment horizontal="center" vertical="top"/>
    </xf>
    <xf numFmtId="180" fontId="5" fillId="34" borderId="23" xfId="0" applyNumberFormat="1" applyFont="1" applyFill="1" applyBorder="1" applyAlignment="1">
      <alignment horizontal="center" vertical="top"/>
    </xf>
    <xf numFmtId="180" fontId="5" fillId="36" borderId="23" xfId="0" applyNumberFormat="1" applyFont="1" applyFill="1" applyBorder="1" applyAlignment="1">
      <alignment horizontal="center" vertical="top"/>
    </xf>
    <xf numFmtId="180" fontId="5" fillId="34" borderId="22" xfId="0" applyNumberFormat="1" applyFont="1" applyFill="1" applyBorder="1" applyAlignment="1">
      <alignment horizontal="center" vertical="top"/>
    </xf>
    <xf numFmtId="180" fontId="5" fillId="36" borderId="22" xfId="0" applyNumberFormat="1" applyFont="1" applyFill="1" applyBorder="1" applyAlignment="1">
      <alignment horizontal="center" vertical="top"/>
    </xf>
    <xf numFmtId="180" fontId="5" fillId="36" borderId="28" xfId="0" applyNumberFormat="1" applyFont="1" applyFill="1" applyBorder="1" applyAlignment="1">
      <alignment horizontal="center" vertical="top"/>
    </xf>
    <xf numFmtId="180" fontId="5" fillId="37" borderId="17" xfId="0" applyNumberFormat="1" applyFont="1" applyFill="1" applyBorder="1" applyAlignment="1">
      <alignment horizontal="center" vertical="top"/>
    </xf>
    <xf numFmtId="180" fontId="7" fillId="38" borderId="10" xfId="0" applyNumberFormat="1" applyFont="1" applyFill="1" applyBorder="1" applyAlignment="1">
      <alignment horizontal="center" vertical="top"/>
    </xf>
    <xf numFmtId="180" fontId="7" fillId="38" borderId="11" xfId="0" applyNumberFormat="1" applyFont="1" applyFill="1" applyBorder="1" applyAlignment="1">
      <alignment horizontal="center" vertical="top"/>
    </xf>
    <xf numFmtId="180" fontId="7" fillId="38" borderId="12" xfId="0" applyNumberFormat="1" applyFont="1" applyFill="1" applyBorder="1" applyAlignment="1">
      <alignment horizontal="center" vertical="top"/>
    </xf>
    <xf numFmtId="180" fontId="7" fillId="38" borderId="19" xfId="0" applyNumberFormat="1" applyFont="1" applyFill="1" applyBorder="1" applyAlignment="1">
      <alignment horizontal="center" vertical="top"/>
    </xf>
    <xf numFmtId="180" fontId="7" fillId="38" borderId="20" xfId="0" applyNumberFormat="1" applyFont="1" applyFill="1" applyBorder="1" applyAlignment="1">
      <alignment horizontal="center" vertical="top"/>
    </xf>
    <xf numFmtId="180" fontId="7" fillId="38" borderId="21" xfId="0" applyNumberFormat="1" applyFont="1" applyFill="1" applyBorder="1" applyAlignment="1">
      <alignment horizontal="center" vertical="top"/>
    </xf>
    <xf numFmtId="180" fontId="7" fillId="38" borderId="13" xfId="0" applyNumberFormat="1" applyFont="1" applyFill="1" applyBorder="1" applyAlignment="1">
      <alignment horizontal="center" vertical="top"/>
    </xf>
    <xf numFmtId="180" fontId="7" fillId="38" borderId="14" xfId="0" applyNumberFormat="1" applyFont="1" applyFill="1" applyBorder="1" applyAlignment="1">
      <alignment horizontal="center" vertical="top"/>
    </xf>
    <xf numFmtId="180" fontId="7" fillId="38" borderId="15" xfId="0" applyNumberFormat="1" applyFont="1" applyFill="1" applyBorder="1" applyAlignment="1">
      <alignment horizontal="center" vertical="top"/>
    </xf>
    <xf numFmtId="180" fontId="7" fillId="38" borderId="40" xfId="0" applyNumberFormat="1" applyFont="1" applyFill="1" applyBorder="1" applyAlignment="1">
      <alignment horizontal="center" vertical="top"/>
    </xf>
    <xf numFmtId="180" fontId="7" fillId="38" borderId="35" xfId="0" applyNumberFormat="1" applyFont="1" applyFill="1" applyBorder="1" applyAlignment="1">
      <alignment horizontal="center" vertical="top"/>
    </xf>
    <xf numFmtId="180" fontId="7" fillId="38" borderId="36" xfId="0" applyNumberFormat="1" applyFont="1" applyFill="1" applyBorder="1" applyAlignment="1">
      <alignment horizontal="center" vertical="top"/>
    </xf>
    <xf numFmtId="184" fontId="3" fillId="38" borderId="11" xfId="0" applyNumberFormat="1" applyFont="1" applyFill="1" applyBorder="1" applyAlignment="1">
      <alignment horizontal="center" vertical="top"/>
    </xf>
    <xf numFmtId="2" fontId="3" fillId="38" borderId="12" xfId="0" applyNumberFormat="1" applyFont="1" applyFill="1" applyBorder="1" applyAlignment="1">
      <alignment horizontal="center" vertical="top"/>
    </xf>
    <xf numFmtId="184" fontId="3" fillId="38" borderId="14" xfId="0" applyNumberFormat="1" applyFont="1" applyFill="1" applyBorder="1" applyAlignment="1">
      <alignment horizontal="center" vertical="top"/>
    </xf>
    <xf numFmtId="2" fontId="3" fillId="38" borderId="15" xfId="0" applyNumberFormat="1" applyFont="1" applyFill="1" applyBorder="1" applyAlignment="1">
      <alignment horizontal="center" vertical="top"/>
    </xf>
    <xf numFmtId="180" fontId="3" fillId="38" borderId="11" xfId="0" applyNumberFormat="1" applyFont="1" applyFill="1" applyBorder="1" applyAlignment="1">
      <alignment horizontal="center" vertical="top"/>
    </xf>
    <xf numFmtId="180" fontId="7" fillId="37" borderId="47" xfId="0" applyNumberFormat="1" applyFont="1" applyFill="1" applyBorder="1" applyAlignment="1">
      <alignment horizontal="center" vertical="top"/>
    </xf>
    <xf numFmtId="180" fontId="7" fillId="37" borderId="48" xfId="0" applyNumberFormat="1" applyFont="1" applyFill="1" applyBorder="1" applyAlignment="1">
      <alignment horizontal="center" vertical="top"/>
    </xf>
    <xf numFmtId="180" fontId="7" fillId="37" borderId="49" xfId="0" applyNumberFormat="1" applyFont="1" applyFill="1" applyBorder="1" applyAlignment="1">
      <alignment horizontal="center" vertical="top"/>
    </xf>
    <xf numFmtId="180" fontId="58" fillId="37" borderId="16" xfId="0" applyNumberFormat="1" applyFont="1" applyFill="1" applyBorder="1" applyAlignment="1">
      <alignment horizontal="center" vertical="top"/>
    </xf>
    <xf numFmtId="180" fontId="58" fillId="37" borderId="17" xfId="0" applyNumberFormat="1" applyFont="1" applyFill="1" applyBorder="1" applyAlignment="1">
      <alignment horizontal="center" vertical="top"/>
    </xf>
    <xf numFmtId="180" fontId="59" fillId="38" borderId="19" xfId="0" applyNumberFormat="1" applyFont="1" applyFill="1" applyBorder="1" applyAlignment="1">
      <alignment horizontal="center" vertical="top"/>
    </xf>
    <xf numFmtId="180" fontId="7" fillId="38" borderId="30" xfId="0" applyNumberFormat="1" applyFont="1" applyFill="1" applyBorder="1" applyAlignment="1">
      <alignment horizontal="center" vertical="top"/>
    </xf>
    <xf numFmtId="180" fontId="59" fillId="0" borderId="19" xfId="0" applyNumberFormat="1" applyFont="1" applyFill="1" applyBorder="1" applyAlignment="1">
      <alignment horizontal="center" vertical="top"/>
    </xf>
    <xf numFmtId="180" fontId="59" fillId="0" borderId="20" xfId="0" applyNumberFormat="1" applyFont="1" applyFill="1" applyBorder="1" applyAlignment="1">
      <alignment horizontal="center" vertical="top"/>
    </xf>
    <xf numFmtId="180" fontId="59" fillId="0" borderId="2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80" fontId="7" fillId="38" borderId="48" xfId="0" applyNumberFormat="1" applyFont="1" applyFill="1" applyBorder="1" applyAlignment="1">
      <alignment horizontal="center" vertical="top"/>
    </xf>
    <xf numFmtId="180" fontId="7" fillId="38" borderId="49" xfId="0" applyNumberFormat="1" applyFont="1" applyFill="1" applyBorder="1" applyAlignment="1">
      <alignment horizontal="center" vertical="top"/>
    </xf>
    <xf numFmtId="180" fontId="59" fillId="0" borderId="10" xfId="0" applyNumberFormat="1" applyFont="1" applyFill="1" applyBorder="1" applyAlignment="1">
      <alignment horizontal="center" vertical="top"/>
    </xf>
    <xf numFmtId="180" fontId="59" fillId="0" borderId="11" xfId="0" applyNumberFormat="1" applyFont="1" applyFill="1" applyBorder="1" applyAlignment="1">
      <alignment horizontal="center" vertical="top"/>
    </xf>
    <xf numFmtId="180" fontId="59" fillId="0" borderId="12" xfId="0" applyNumberFormat="1" applyFont="1" applyFill="1" applyBorder="1" applyAlignment="1">
      <alignment horizontal="center" vertical="top"/>
    </xf>
    <xf numFmtId="180" fontId="59" fillId="0" borderId="50" xfId="0" applyNumberFormat="1" applyFont="1" applyFill="1" applyBorder="1" applyAlignment="1">
      <alignment horizontal="center" vertical="top"/>
    </xf>
    <xf numFmtId="180" fontId="59" fillId="0" borderId="51" xfId="0" applyNumberFormat="1" applyFont="1" applyFill="1" applyBorder="1" applyAlignment="1">
      <alignment horizontal="center" vertical="top"/>
    </xf>
    <xf numFmtId="180" fontId="58" fillId="37" borderId="18" xfId="0" applyNumberFormat="1" applyFont="1" applyFill="1" applyBorder="1" applyAlignment="1">
      <alignment horizontal="center" vertical="top"/>
    </xf>
    <xf numFmtId="0" fontId="59" fillId="0" borderId="24" xfId="0" applyFont="1" applyBorder="1" applyAlignment="1">
      <alignment horizontal="center" vertical="top"/>
    </xf>
    <xf numFmtId="180" fontId="59" fillId="38" borderId="11" xfId="0" applyNumberFormat="1" applyFont="1" applyFill="1" applyBorder="1" applyAlignment="1">
      <alignment horizontal="center" vertical="top"/>
    </xf>
    <xf numFmtId="180" fontId="59" fillId="38" borderId="12" xfId="0" applyNumberFormat="1" applyFont="1" applyFill="1" applyBorder="1" applyAlignment="1">
      <alignment horizontal="center" vertical="top"/>
    </xf>
    <xf numFmtId="0" fontId="60" fillId="0" borderId="0" xfId="0" applyFont="1" applyBorder="1" applyAlignment="1">
      <alignment vertical="top"/>
    </xf>
    <xf numFmtId="0" fontId="59" fillId="0" borderId="26" xfId="0" applyFont="1" applyBorder="1" applyAlignment="1">
      <alignment horizontal="center" vertical="top"/>
    </xf>
    <xf numFmtId="180" fontId="59" fillId="38" borderId="20" xfId="0" applyNumberFormat="1" applyFont="1" applyFill="1" applyBorder="1" applyAlignment="1">
      <alignment horizontal="center" vertical="top"/>
    </xf>
    <xf numFmtId="180" fontId="59" fillId="38" borderId="21" xfId="0" applyNumberFormat="1" applyFont="1" applyFill="1" applyBorder="1" applyAlignment="1">
      <alignment horizontal="center" vertical="top"/>
    </xf>
    <xf numFmtId="0" fontId="58" fillId="37" borderId="43" xfId="0" applyFont="1" applyFill="1" applyBorder="1" applyAlignment="1">
      <alignment horizontal="center" vertical="top"/>
    </xf>
    <xf numFmtId="180" fontId="59" fillId="38" borderId="13" xfId="0" applyNumberFormat="1" applyFont="1" applyFill="1" applyBorder="1" applyAlignment="1">
      <alignment horizontal="center" vertical="top"/>
    </xf>
    <xf numFmtId="180" fontId="58" fillId="37" borderId="52" xfId="0" applyNumberFormat="1" applyFont="1" applyFill="1" applyBorder="1" applyAlignment="1">
      <alignment horizontal="center" vertical="top" wrapText="1"/>
    </xf>
    <xf numFmtId="180" fontId="58" fillId="37" borderId="52" xfId="0" applyNumberFormat="1" applyFont="1" applyFill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 wrapText="1"/>
    </xf>
    <xf numFmtId="180" fontId="7" fillId="38" borderId="55" xfId="0" applyNumberFormat="1" applyFont="1" applyFill="1" applyBorder="1" applyAlignment="1">
      <alignment horizontal="center" vertical="top"/>
    </xf>
    <xf numFmtId="180" fontId="7" fillId="37" borderId="55" xfId="0" applyNumberFormat="1" applyFont="1" applyFill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180" fontId="7" fillId="38" borderId="56" xfId="0" applyNumberFormat="1" applyFont="1" applyFill="1" applyBorder="1" applyAlignment="1">
      <alignment horizontal="center" vertical="top"/>
    </xf>
    <xf numFmtId="180" fontId="7" fillId="37" borderId="57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180" fontId="7" fillId="37" borderId="56" xfId="0" applyNumberFormat="1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 wrapText="1"/>
    </xf>
    <xf numFmtId="180" fontId="7" fillId="38" borderId="44" xfId="0" applyNumberFormat="1" applyFont="1" applyFill="1" applyBorder="1" applyAlignment="1">
      <alignment horizontal="center" vertical="top"/>
    </xf>
    <xf numFmtId="180" fontId="7" fillId="37" borderId="44" xfId="0" applyNumberFormat="1" applyFont="1" applyFill="1" applyBorder="1" applyAlignment="1">
      <alignment horizontal="center" vertical="top"/>
    </xf>
    <xf numFmtId="180" fontId="6" fillId="37" borderId="44" xfId="0" applyNumberFormat="1" applyFont="1" applyFill="1" applyBorder="1" applyAlignment="1">
      <alignment horizontal="center" vertical="top"/>
    </xf>
    <xf numFmtId="184" fontId="6" fillId="35" borderId="23" xfId="0" applyNumberFormat="1" applyFont="1" applyFill="1" applyBorder="1" applyAlignment="1">
      <alignment horizontal="center" vertical="top"/>
    </xf>
    <xf numFmtId="0" fontId="61" fillId="0" borderId="0" xfId="0" applyFont="1" applyAlignment="1">
      <alignment vertical="top"/>
    </xf>
    <xf numFmtId="0" fontId="60" fillId="0" borderId="0" xfId="0" applyFont="1" applyAlignment="1">
      <alignment vertical="top"/>
    </xf>
    <xf numFmtId="180" fontId="59" fillId="0" borderId="50" xfId="0" applyNumberFormat="1" applyFont="1" applyFill="1" applyBorder="1" applyAlignment="1">
      <alignment horizontal="center" vertical="top" wrapText="1"/>
    </xf>
    <xf numFmtId="180" fontId="59" fillId="0" borderId="51" xfId="0" applyNumberFormat="1" applyFont="1" applyFill="1" applyBorder="1" applyAlignment="1">
      <alignment horizontal="center" vertical="top" wrapText="1"/>
    </xf>
    <xf numFmtId="180" fontId="58" fillId="0" borderId="53" xfId="0" applyNumberFormat="1" applyFont="1" applyFill="1" applyBorder="1" applyAlignment="1">
      <alignment horizontal="center" vertical="top" wrapText="1"/>
    </xf>
    <xf numFmtId="180" fontId="58" fillId="0" borderId="53" xfId="0" applyNumberFormat="1" applyFont="1" applyFill="1" applyBorder="1" applyAlignment="1">
      <alignment horizontal="center" vertical="top"/>
    </xf>
    <xf numFmtId="180" fontId="58" fillId="37" borderId="45" xfId="0" applyNumberFormat="1" applyFont="1" applyFill="1" applyBorder="1" applyAlignment="1">
      <alignment horizontal="center" vertical="top" wrapText="1"/>
    </xf>
    <xf numFmtId="180" fontId="58" fillId="37" borderId="45" xfId="0" applyNumberFormat="1" applyFont="1" applyFill="1" applyBorder="1" applyAlignment="1">
      <alignment horizontal="center" vertical="top"/>
    </xf>
    <xf numFmtId="180" fontId="59" fillId="0" borderId="53" xfId="0" applyNumberFormat="1" applyFont="1" applyFill="1" applyBorder="1" applyAlignment="1">
      <alignment horizontal="center" vertical="top" wrapText="1"/>
    </xf>
    <xf numFmtId="180" fontId="58" fillId="0" borderId="0" xfId="0" applyNumberFormat="1" applyFont="1" applyFill="1" applyBorder="1" applyAlignment="1">
      <alignment horizontal="center" vertical="top"/>
    </xf>
    <xf numFmtId="180" fontId="58" fillId="0" borderId="0" xfId="0" applyNumberFormat="1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top"/>
    </xf>
    <xf numFmtId="180" fontId="60" fillId="0" borderId="0" xfId="0" applyNumberFormat="1" applyFont="1" applyFill="1" applyBorder="1" applyAlignment="1">
      <alignment vertical="top"/>
    </xf>
    <xf numFmtId="180" fontId="59" fillId="38" borderId="14" xfId="0" applyNumberFormat="1" applyFont="1" applyFill="1" applyBorder="1" applyAlignment="1">
      <alignment horizontal="center" vertical="top"/>
    </xf>
    <xf numFmtId="180" fontId="59" fillId="38" borderId="15" xfId="0" applyNumberFormat="1" applyFont="1" applyFill="1" applyBorder="1" applyAlignment="1">
      <alignment horizontal="center" vertical="top"/>
    </xf>
    <xf numFmtId="180" fontId="59" fillId="0" borderId="14" xfId="0" applyNumberFormat="1" applyFont="1" applyFill="1" applyBorder="1" applyAlignment="1">
      <alignment horizontal="center" vertical="top"/>
    </xf>
    <xf numFmtId="180" fontId="59" fillId="0" borderId="15" xfId="0" applyNumberFormat="1" applyFont="1" applyFill="1" applyBorder="1" applyAlignment="1">
      <alignment horizontal="center" vertical="top"/>
    </xf>
    <xf numFmtId="180" fontId="59" fillId="0" borderId="27" xfId="0" applyNumberFormat="1" applyFont="1" applyFill="1" applyBorder="1" applyAlignment="1">
      <alignment horizontal="center" vertical="top"/>
    </xf>
    <xf numFmtId="180" fontId="59" fillId="0" borderId="39" xfId="0" applyNumberFormat="1" applyFont="1" applyFill="1" applyBorder="1" applyAlignment="1">
      <alignment horizontal="center" vertical="top"/>
    </xf>
    <xf numFmtId="180" fontId="59" fillId="0" borderId="11" xfId="0" applyNumberFormat="1" applyFont="1" applyFill="1" applyBorder="1" applyAlignment="1">
      <alignment horizontal="center" vertical="top" wrapText="1"/>
    </xf>
    <xf numFmtId="180" fontId="61" fillId="0" borderId="0" xfId="0" applyNumberFormat="1" applyFont="1" applyAlignment="1">
      <alignment vertical="top"/>
    </xf>
    <xf numFmtId="0" fontId="7" fillId="0" borderId="54" xfId="0" applyFont="1" applyBorder="1" applyAlignment="1">
      <alignment horizontal="center" vertical="top"/>
    </xf>
    <xf numFmtId="180" fontId="5" fillId="35" borderId="28" xfId="0" applyNumberFormat="1" applyFont="1" applyFill="1" applyBorder="1" applyAlignment="1">
      <alignment horizontal="center" vertical="top"/>
    </xf>
    <xf numFmtId="180" fontId="3" fillId="38" borderId="13" xfId="0" applyNumberFormat="1" applyFont="1" applyFill="1" applyBorder="1" applyAlignment="1">
      <alignment horizontal="center" vertical="top"/>
    </xf>
    <xf numFmtId="180" fontId="3" fillId="38" borderId="14" xfId="0" applyNumberFormat="1" applyFont="1" applyFill="1" applyBorder="1" applyAlignment="1">
      <alignment horizontal="center" vertical="top"/>
    </xf>
    <xf numFmtId="180" fontId="3" fillId="38" borderId="15" xfId="0" applyNumberFormat="1" applyFont="1" applyFill="1" applyBorder="1" applyAlignment="1">
      <alignment horizontal="center" vertical="top"/>
    </xf>
    <xf numFmtId="180" fontId="3" fillId="38" borderId="40" xfId="0" applyNumberFormat="1" applyFont="1" applyFill="1" applyBorder="1" applyAlignment="1">
      <alignment horizontal="center" vertical="top"/>
    </xf>
    <xf numFmtId="180" fontId="3" fillId="38" borderId="35" xfId="0" applyNumberFormat="1" applyFont="1" applyFill="1" applyBorder="1" applyAlignment="1">
      <alignment horizontal="center" vertical="top"/>
    </xf>
    <xf numFmtId="180" fontId="3" fillId="38" borderId="44" xfId="0" applyNumberFormat="1" applyFont="1" applyFill="1" applyBorder="1" applyAlignment="1">
      <alignment horizontal="center" vertical="top"/>
    </xf>
    <xf numFmtId="180" fontId="7" fillId="0" borderId="48" xfId="0" applyNumberFormat="1" applyFont="1" applyFill="1" applyBorder="1" applyAlignment="1">
      <alignment horizontal="center" vertical="top"/>
    </xf>
    <xf numFmtId="180" fontId="7" fillId="0" borderId="50" xfId="0" applyNumberFormat="1" applyFont="1" applyFill="1" applyBorder="1" applyAlignment="1">
      <alignment horizontal="center" vertical="top" wrapText="1"/>
    </xf>
    <xf numFmtId="180" fontId="7" fillId="0" borderId="51" xfId="0" applyNumberFormat="1" applyFont="1" applyFill="1" applyBorder="1" applyAlignment="1">
      <alignment horizontal="center" vertical="top" wrapText="1"/>
    </xf>
    <xf numFmtId="180" fontId="6" fillId="37" borderId="52" xfId="0" applyNumberFormat="1" applyFont="1" applyFill="1" applyBorder="1" applyAlignment="1">
      <alignment horizontal="center" vertical="top" wrapText="1"/>
    </xf>
    <xf numFmtId="180" fontId="7" fillId="0" borderId="59" xfId="0" applyNumberFormat="1" applyFont="1" applyFill="1" applyBorder="1" applyAlignment="1">
      <alignment horizontal="center" vertical="top"/>
    </xf>
    <xf numFmtId="180" fontId="7" fillId="0" borderId="27" xfId="0" applyNumberFormat="1" applyFont="1" applyFill="1" applyBorder="1" applyAlignment="1">
      <alignment horizontal="center" vertical="top" wrapText="1"/>
    </xf>
    <xf numFmtId="180" fontId="7" fillId="0" borderId="50" xfId="0" applyNumberFormat="1" applyFont="1" applyFill="1" applyBorder="1" applyAlignment="1">
      <alignment horizontal="center" vertical="top"/>
    </xf>
    <xf numFmtId="180" fontId="6" fillId="37" borderId="60" xfId="0" applyNumberFormat="1" applyFont="1" applyFill="1" applyBorder="1" applyAlignment="1">
      <alignment horizontal="center" vertical="top"/>
    </xf>
    <xf numFmtId="180" fontId="6" fillId="37" borderId="45" xfId="0" applyNumberFormat="1" applyFont="1" applyFill="1" applyBorder="1" applyAlignment="1">
      <alignment horizontal="center" vertical="top" wrapText="1"/>
    </xf>
    <xf numFmtId="180" fontId="6" fillId="37" borderId="45" xfId="0" applyNumberFormat="1" applyFont="1" applyFill="1" applyBorder="1" applyAlignment="1">
      <alignment horizontal="center" vertical="top"/>
    </xf>
    <xf numFmtId="180" fontId="6" fillId="37" borderId="58" xfId="0" applyNumberFormat="1" applyFont="1" applyFill="1" applyBorder="1" applyAlignment="1">
      <alignment horizontal="center" vertical="top" wrapText="1"/>
    </xf>
    <xf numFmtId="180" fontId="7" fillId="0" borderId="53" xfId="0" applyNumberFormat="1" applyFont="1" applyFill="1" applyBorder="1" applyAlignment="1">
      <alignment horizontal="center" vertical="top" wrapText="1"/>
    </xf>
    <xf numFmtId="180" fontId="6" fillId="0" borderId="20" xfId="0" applyNumberFormat="1" applyFont="1" applyFill="1" applyBorder="1" applyAlignment="1">
      <alignment horizontal="center" vertical="top"/>
    </xf>
    <xf numFmtId="180" fontId="7" fillId="0" borderId="61" xfId="0" applyNumberFormat="1" applyFont="1" applyFill="1" applyBorder="1" applyAlignment="1">
      <alignment horizontal="center" vertical="top" wrapText="1"/>
    </xf>
    <xf numFmtId="180" fontId="7" fillId="0" borderId="61" xfId="0" applyNumberFormat="1" applyFont="1" applyFill="1" applyBorder="1" applyAlignment="1">
      <alignment horizontal="center" vertical="top"/>
    </xf>
    <xf numFmtId="180" fontId="6" fillId="35" borderId="62" xfId="0" applyNumberFormat="1" applyFont="1" applyFill="1" applyBorder="1" applyAlignment="1">
      <alignment horizontal="center" vertical="top"/>
    </xf>
    <xf numFmtId="180" fontId="7" fillId="0" borderId="63" xfId="0" applyNumberFormat="1" applyFont="1" applyFill="1" applyBorder="1" applyAlignment="1">
      <alignment horizontal="center" vertical="top"/>
    </xf>
    <xf numFmtId="180" fontId="6" fillId="0" borderId="53" xfId="0" applyNumberFormat="1" applyFont="1" applyFill="1" applyBorder="1" applyAlignment="1">
      <alignment horizontal="center" vertical="top"/>
    </xf>
    <xf numFmtId="180" fontId="7" fillId="0" borderId="40" xfId="0" applyNumberFormat="1" applyFont="1" applyFill="1" applyBorder="1" applyAlignment="1">
      <alignment horizontal="center" vertical="top"/>
    </xf>
    <xf numFmtId="180" fontId="7" fillId="0" borderId="44" xfId="0" applyNumberFormat="1" applyFont="1" applyFill="1" applyBorder="1" applyAlignment="1">
      <alignment horizontal="center" vertical="top"/>
    </xf>
    <xf numFmtId="180" fontId="7" fillId="0" borderId="58" xfId="0" applyNumberFormat="1" applyFont="1" applyFill="1" applyBorder="1" applyAlignment="1">
      <alignment horizontal="center" vertical="top" wrapText="1"/>
    </xf>
    <xf numFmtId="180" fontId="6" fillId="0" borderId="58" xfId="0" applyNumberFormat="1" applyFont="1" applyFill="1" applyBorder="1" applyAlignment="1">
      <alignment horizontal="center" vertical="top"/>
    </xf>
    <xf numFmtId="180" fontId="6" fillId="0" borderId="53" xfId="0" applyNumberFormat="1" applyFont="1" applyFill="1" applyBorder="1" applyAlignment="1">
      <alignment horizontal="center" vertical="top" wrapText="1"/>
    </xf>
    <xf numFmtId="180" fontId="7" fillId="37" borderId="17" xfId="0" applyNumberFormat="1" applyFont="1" applyFill="1" applyBorder="1" applyAlignment="1">
      <alignment horizontal="center" vertical="top"/>
    </xf>
    <xf numFmtId="180" fontId="7" fillId="0" borderId="29" xfId="0" applyNumberFormat="1" applyFont="1" applyFill="1" applyBorder="1" applyAlignment="1">
      <alignment horizontal="center" vertical="top"/>
    </xf>
    <xf numFmtId="180" fontId="7" fillId="0" borderId="64" xfId="0" applyNumberFormat="1" applyFont="1" applyFill="1" applyBorder="1" applyAlignment="1">
      <alignment horizontal="center" vertical="top"/>
    </xf>
    <xf numFmtId="180" fontId="7" fillId="0" borderId="65" xfId="0" applyNumberFormat="1" applyFont="1" applyFill="1" applyBorder="1" applyAlignment="1">
      <alignment horizontal="center" vertical="top"/>
    </xf>
    <xf numFmtId="180" fontId="7" fillId="0" borderId="66" xfId="0" applyNumberFormat="1" applyFont="1" applyFill="1" applyBorder="1" applyAlignment="1">
      <alignment horizontal="center" vertical="top"/>
    </xf>
    <xf numFmtId="180" fontId="7" fillId="0" borderId="67" xfId="0" applyNumberFormat="1" applyFont="1" applyFill="1" applyBorder="1" applyAlignment="1">
      <alignment horizontal="center" vertical="top"/>
    </xf>
    <xf numFmtId="180" fontId="6" fillId="37" borderId="52" xfId="0" applyNumberFormat="1" applyFont="1" applyFill="1" applyBorder="1" applyAlignment="1">
      <alignment horizontal="center" vertical="top"/>
    </xf>
    <xf numFmtId="180" fontId="6" fillId="35" borderId="32" xfId="0" applyNumberFormat="1" applyFont="1" applyFill="1" applyBorder="1" applyAlignment="1">
      <alignment horizontal="center" vertical="top"/>
    </xf>
    <xf numFmtId="180" fontId="6" fillId="35" borderId="68" xfId="0" applyNumberFormat="1" applyFont="1" applyFill="1" applyBorder="1" applyAlignment="1">
      <alignment horizontal="center" vertical="top"/>
    </xf>
    <xf numFmtId="180" fontId="7" fillId="0" borderId="39" xfId="0" applyNumberFormat="1" applyFont="1" applyFill="1" applyBorder="1" applyAlignment="1">
      <alignment horizontal="center" vertical="top" wrapText="1"/>
    </xf>
    <xf numFmtId="180" fontId="6" fillId="37" borderId="46" xfId="0" applyNumberFormat="1" applyFont="1" applyFill="1" applyBorder="1" applyAlignment="1">
      <alignment horizontal="center" vertical="top" wrapText="1"/>
    </xf>
    <xf numFmtId="180" fontId="7" fillId="0" borderId="25" xfId="0" applyNumberFormat="1" applyFont="1" applyFill="1" applyBorder="1" applyAlignment="1">
      <alignment horizontal="center" vertical="top" wrapText="1"/>
    </xf>
    <xf numFmtId="180" fontId="7" fillId="0" borderId="53" xfId="0" applyNumberFormat="1" applyFont="1" applyFill="1" applyBorder="1" applyAlignment="1">
      <alignment horizontal="center" vertical="top"/>
    </xf>
    <xf numFmtId="180" fontId="7" fillId="0" borderId="51" xfId="0" applyNumberFormat="1" applyFont="1" applyFill="1" applyBorder="1" applyAlignment="1">
      <alignment horizontal="center" vertical="top"/>
    </xf>
    <xf numFmtId="180" fontId="7" fillId="0" borderId="58" xfId="0" applyNumberFormat="1" applyFont="1" applyFill="1" applyBorder="1" applyAlignment="1">
      <alignment horizontal="center" vertical="top"/>
    </xf>
    <xf numFmtId="180" fontId="7" fillId="0" borderId="49" xfId="0" applyNumberFormat="1" applyFont="1" applyFill="1" applyBorder="1" applyAlignment="1">
      <alignment horizontal="center" vertical="top"/>
    </xf>
    <xf numFmtId="180" fontId="7" fillId="0" borderId="15" xfId="0" applyNumberFormat="1" applyFont="1" applyFill="1" applyBorder="1" applyAlignment="1">
      <alignment horizontal="center" vertical="top" wrapText="1"/>
    </xf>
    <xf numFmtId="180" fontId="6" fillId="35" borderId="41" xfId="0" applyNumberFormat="1" applyFont="1" applyFill="1" applyBorder="1" applyAlignment="1">
      <alignment horizontal="center" vertical="top"/>
    </xf>
    <xf numFmtId="180" fontId="7" fillId="39" borderId="24" xfId="0" applyNumberFormat="1" applyFont="1" applyFill="1" applyBorder="1" applyAlignment="1">
      <alignment horizontal="center" vertical="top"/>
    </xf>
    <xf numFmtId="180" fontId="7" fillId="39" borderId="25" xfId="0" applyNumberFormat="1" applyFont="1" applyFill="1" applyBorder="1" applyAlignment="1">
      <alignment horizontal="center" vertical="top"/>
    </xf>
    <xf numFmtId="180" fontId="7" fillId="39" borderId="26" xfId="0" applyNumberFormat="1" applyFont="1" applyFill="1" applyBorder="1" applyAlignment="1">
      <alignment horizontal="center" vertical="top"/>
    </xf>
    <xf numFmtId="180" fontId="6" fillId="35" borderId="69" xfId="0" applyNumberFormat="1" applyFont="1" applyFill="1" applyBorder="1" applyAlignment="1">
      <alignment horizontal="center" vertical="top"/>
    </xf>
    <xf numFmtId="180" fontId="6" fillId="34" borderId="62" xfId="0" applyNumberFormat="1" applyFont="1" applyFill="1" applyBorder="1" applyAlignment="1">
      <alignment horizontal="center" vertical="top"/>
    </xf>
    <xf numFmtId="180" fontId="6" fillId="36" borderId="32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top"/>
    </xf>
    <xf numFmtId="49" fontId="6" fillId="34" borderId="47" xfId="0" applyNumberFormat="1" applyFont="1" applyFill="1" applyBorder="1" applyAlignment="1">
      <alignment horizontal="center" vertical="top"/>
    </xf>
    <xf numFmtId="49" fontId="6" fillId="34" borderId="37" xfId="0" applyNumberFormat="1" applyFont="1" applyFill="1" applyBorder="1" applyAlignment="1">
      <alignment horizontal="center" vertical="top"/>
    </xf>
    <xf numFmtId="180" fontId="7" fillId="0" borderId="33" xfId="0" applyNumberFormat="1" applyFont="1" applyBorder="1" applyAlignment="1">
      <alignment horizontal="center" vertical="top" wrapText="1"/>
    </xf>
    <xf numFmtId="180" fontId="7" fillId="0" borderId="26" xfId="0" applyNumberFormat="1" applyFont="1" applyBorder="1" applyAlignment="1">
      <alignment horizontal="center" vertical="top" wrapText="1"/>
    </xf>
    <xf numFmtId="180" fontId="7" fillId="0" borderId="64" xfId="0" applyNumberFormat="1" applyFont="1" applyBorder="1" applyAlignment="1">
      <alignment horizontal="center" vertical="top" wrapText="1"/>
    </xf>
    <xf numFmtId="0" fontId="7" fillId="39" borderId="54" xfId="0" applyFont="1" applyFill="1" applyBorder="1" applyAlignment="1">
      <alignment horizontal="left" vertical="top" wrapText="1"/>
    </xf>
    <xf numFmtId="0" fontId="7" fillId="39" borderId="25" xfId="0" applyFont="1" applyFill="1" applyBorder="1" applyAlignment="1">
      <alignment horizontal="left" vertical="top" wrapText="1"/>
    </xf>
    <xf numFmtId="0" fontId="7" fillId="39" borderId="63" xfId="0" applyFont="1" applyFill="1" applyBorder="1" applyAlignment="1">
      <alignment horizontal="left" vertical="top" wrapText="1"/>
    </xf>
    <xf numFmtId="49" fontId="6" fillId="0" borderId="70" xfId="0" applyNumberFormat="1" applyFont="1" applyBorder="1" applyAlignment="1">
      <alignment horizontal="center" vertical="top"/>
    </xf>
    <xf numFmtId="49" fontId="6" fillId="0" borderId="49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49" fontId="6" fillId="40" borderId="10" xfId="0" applyNumberFormat="1" applyFont="1" applyFill="1" applyBorder="1" applyAlignment="1">
      <alignment horizontal="left" vertical="top" wrapText="1"/>
    </xf>
    <xf numFmtId="49" fontId="6" fillId="40" borderId="11" xfId="0" applyNumberFormat="1" applyFont="1" applyFill="1" applyBorder="1" applyAlignment="1">
      <alignment horizontal="left" vertical="top" wrapText="1"/>
    </xf>
    <xf numFmtId="49" fontId="6" fillId="40" borderId="12" xfId="0" applyNumberFormat="1" applyFont="1" applyFill="1" applyBorder="1" applyAlignment="1">
      <alignment horizontal="left" vertical="top" wrapText="1"/>
    </xf>
    <xf numFmtId="180" fontId="8" fillId="0" borderId="71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/>
    </xf>
    <xf numFmtId="49" fontId="7" fillId="0" borderId="45" xfId="0" applyNumberFormat="1" applyFont="1" applyFill="1" applyBorder="1" applyAlignment="1">
      <alignment horizontal="center" vertical="top"/>
    </xf>
    <xf numFmtId="49" fontId="15" fillId="0" borderId="69" xfId="0" applyNumberFormat="1" applyFont="1" applyFill="1" applyBorder="1" applyAlignment="1">
      <alignment horizontal="center" vertical="top"/>
    </xf>
    <xf numFmtId="49" fontId="15" fillId="0" borderId="61" xfId="0" applyNumberFormat="1" applyFont="1" applyFill="1" applyBorder="1" applyAlignment="1">
      <alignment horizontal="center" vertical="top"/>
    </xf>
    <xf numFmtId="49" fontId="15" fillId="0" borderId="52" xfId="0" applyNumberFormat="1" applyFont="1" applyFill="1" applyBorder="1" applyAlignment="1">
      <alignment horizontal="center" vertical="top"/>
    </xf>
    <xf numFmtId="0" fontId="7" fillId="0" borderId="5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49" fontId="7" fillId="0" borderId="69" xfId="0" applyNumberFormat="1" applyFont="1" applyFill="1" applyBorder="1" applyAlignment="1">
      <alignment horizontal="center" vertical="top"/>
    </xf>
    <xf numFmtId="49" fontId="7" fillId="0" borderId="61" xfId="0" applyNumberFormat="1" applyFont="1" applyFill="1" applyBorder="1" applyAlignment="1">
      <alignment horizontal="center" vertical="top"/>
    </xf>
    <xf numFmtId="49" fontId="7" fillId="0" borderId="52" xfId="0" applyNumberFormat="1" applyFont="1" applyFill="1" applyBorder="1" applyAlignment="1">
      <alignment horizontal="center" vertical="top"/>
    </xf>
    <xf numFmtId="49" fontId="6" fillId="0" borderId="55" xfId="0" applyNumberFormat="1" applyFont="1" applyBorder="1" applyAlignment="1">
      <alignment horizontal="center" vertical="top"/>
    </xf>
    <xf numFmtId="49" fontId="6" fillId="0" borderId="56" xfId="0" applyNumberFormat="1" applyFont="1" applyBorder="1" applyAlignment="1">
      <alignment horizontal="center" vertical="top"/>
    </xf>
    <xf numFmtId="49" fontId="6" fillId="0" borderId="72" xfId="0" applyNumberFormat="1" applyFont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7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180" fontId="6" fillId="36" borderId="74" xfId="0" applyNumberFormat="1" applyFont="1" applyFill="1" applyBorder="1" applyAlignment="1">
      <alignment horizontal="center" vertical="top" wrapText="1"/>
    </xf>
    <xf numFmtId="180" fontId="6" fillId="36" borderId="75" xfId="0" applyNumberFormat="1" applyFont="1" applyFill="1" applyBorder="1" applyAlignment="1">
      <alignment horizontal="center" vertical="top" wrapText="1"/>
    </xf>
    <xf numFmtId="180" fontId="6" fillId="36" borderId="68" xfId="0" applyNumberFormat="1" applyFont="1" applyFill="1" applyBorder="1" applyAlignment="1">
      <alignment horizontal="center" vertical="top" wrapText="1"/>
    </xf>
    <xf numFmtId="180" fontId="7" fillId="0" borderId="54" xfId="0" applyNumberFormat="1" applyFont="1" applyBorder="1" applyAlignment="1">
      <alignment horizontal="center" vertical="top" wrapText="1"/>
    </xf>
    <xf numFmtId="180" fontId="7" fillId="0" borderId="25" xfId="0" applyNumberFormat="1" applyFont="1" applyBorder="1" applyAlignment="1">
      <alignment horizontal="center" vertical="top" wrapText="1"/>
    </xf>
    <xf numFmtId="180" fontId="7" fillId="0" borderId="63" xfId="0" applyNumberFormat="1" applyFont="1" applyBorder="1" applyAlignment="1">
      <alignment horizontal="center" vertical="top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top" wrapText="1"/>
    </xf>
    <xf numFmtId="49" fontId="6" fillId="35" borderId="11" xfId="0" applyNumberFormat="1" applyFont="1" applyFill="1" applyBorder="1" applyAlignment="1">
      <alignment horizontal="center" vertical="top"/>
    </xf>
    <xf numFmtId="49" fontId="6" fillId="35" borderId="14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horizontal="center" vertical="top" textRotation="90" wrapText="1"/>
    </xf>
    <xf numFmtId="0" fontId="7" fillId="0" borderId="53" xfId="0" applyFont="1" applyFill="1" applyBorder="1" applyAlignment="1">
      <alignment horizontal="center" vertical="top" textRotation="90" wrapText="1"/>
    </xf>
    <xf numFmtId="0" fontId="7" fillId="0" borderId="45" xfId="0" applyFont="1" applyFill="1" applyBorder="1" applyAlignment="1">
      <alignment horizontal="center" vertical="top" textRotation="90" wrapText="1"/>
    </xf>
    <xf numFmtId="0" fontId="7" fillId="0" borderId="50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left" vertical="top" wrapText="1"/>
    </xf>
    <xf numFmtId="0" fontId="6" fillId="35" borderId="23" xfId="0" applyFont="1" applyFill="1" applyBorder="1" applyAlignment="1">
      <alignment horizontal="left" vertical="top" wrapText="1"/>
    </xf>
    <xf numFmtId="0" fontId="6" fillId="35" borderId="62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vertical="center" textRotation="90" wrapText="1"/>
    </xf>
    <xf numFmtId="49" fontId="7" fillId="0" borderId="51" xfId="0" applyNumberFormat="1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top"/>
    </xf>
    <xf numFmtId="49" fontId="6" fillId="34" borderId="19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6" xfId="0" applyNumberFormat="1" applyFont="1" applyFill="1" applyBorder="1" applyAlignment="1">
      <alignment horizontal="center" vertical="top"/>
    </xf>
    <xf numFmtId="49" fontId="6" fillId="35" borderId="20" xfId="0" applyNumberFormat="1" applyFont="1" applyFill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6" fillId="34" borderId="14" xfId="0" applyFont="1" applyFill="1" applyBorder="1" applyAlignment="1">
      <alignment horizontal="left" vertical="top"/>
    </xf>
    <xf numFmtId="0" fontId="6" fillId="34" borderId="20" xfId="0" applyFont="1" applyFill="1" applyBorder="1" applyAlignment="1">
      <alignment horizontal="left" vertical="top"/>
    </xf>
    <xf numFmtId="0" fontId="6" fillId="34" borderId="21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left" vertical="top" wrapText="1"/>
    </xf>
    <xf numFmtId="0" fontId="7" fillId="0" borderId="77" xfId="0" applyFont="1" applyFill="1" applyBorder="1" applyAlignment="1">
      <alignment horizontal="left" vertical="top" wrapText="1"/>
    </xf>
    <xf numFmtId="49" fontId="7" fillId="0" borderId="58" xfId="0" applyNumberFormat="1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center" textRotation="90" wrapText="1"/>
    </xf>
    <xf numFmtId="49" fontId="6" fillId="0" borderId="2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6" fillId="35" borderId="30" xfId="0" applyNumberFormat="1" applyFont="1" applyFill="1" applyBorder="1" applyAlignment="1">
      <alignment horizontal="center" vertical="top"/>
    </xf>
    <xf numFmtId="49" fontId="6" fillId="35" borderId="48" xfId="0" applyNumberFormat="1" applyFont="1" applyFill="1" applyBorder="1" applyAlignment="1">
      <alignment horizontal="center" vertical="top"/>
    </xf>
    <xf numFmtId="49" fontId="6" fillId="35" borderId="38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right" vertical="top"/>
    </xf>
    <xf numFmtId="49" fontId="6" fillId="35" borderId="62" xfId="0" applyNumberFormat="1" applyFont="1" applyFill="1" applyBorder="1" applyAlignment="1">
      <alignment horizontal="right" vertical="top"/>
    </xf>
    <xf numFmtId="180" fontId="7" fillId="0" borderId="13" xfId="0" applyNumberFormat="1" applyFont="1" applyBorder="1" applyAlignment="1">
      <alignment horizontal="center" vertical="top"/>
    </xf>
    <xf numFmtId="180" fontId="7" fillId="0" borderId="14" xfId="0" applyNumberFormat="1" applyFont="1" applyBorder="1" applyAlignment="1">
      <alignment horizontal="center" vertical="top"/>
    </xf>
    <xf numFmtId="180" fontId="7" fillId="0" borderId="15" xfId="0" applyNumberFormat="1" applyFont="1" applyBorder="1" applyAlignment="1">
      <alignment horizontal="center" vertical="top"/>
    </xf>
    <xf numFmtId="180" fontId="59" fillId="0" borderId="54" xfId="0" applyNumberFormat="1" applyFont="1" applyBorder="1" applyAlignment="1">
      <alignment horizontal="center" vertical="top" wrapText="1"/>
    </xf>
    <xf numFmtId="180" fontId="59" fillId="0" borderId="25" xfId="0" applyNumberFormat="1" applyFont="1" applyBorder="1" applyAlignment="1">
      <alignment horizontal="center" vertical="top" wrapText="1"/>
    </xf>
    <xf numFmtId="180" fontId="59" fillId="0" borderId="63" xfId="0" applyNumberFormat="1" applyFont="1" applyBorder="1" applyAlignment="1">
      <alignment horizontal="center" vertical="top" wrapText="1"/>
    </xf>
    <xf numFmtId="0" fontId="7" fillId="0" borderId="50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left" vertical="top" wrapText="1"/>
    </xf>
    <xf numFmtId="49" fontId="6" fillId="34" borderId="40" xfId="0" applyNumberFormat="1" applyFont="1" applyFill="1" applyBorder="1" applyAlignment="1">
      <alignment horizontal="center" vertical="top"/>
    </xf>
    <xf numFmtId="180" fontId="58" fillId="36" borderId="74" xfId="0" applyNumberFormat="1" applyFont="1" applyFill="1" applyBorder="1" applyAlignment="1">
      <alignment horizontal="center" vertical="top" wrapText="1"/>
    </xf>
    <xf numFmtId="180" fontId="58" fillId="36" borderId="75" xfId="0" applyNumberFormat="1" applyFont="1" applyFill="1" applyBorder="1" applyAlignment="1">
      <alignment horizontal="center" vertical="top" wrapText="1"/>
    </xf>
    <xf numFmtId="180" fontId="58" fillId="36" borderId="68" xfId="0" applyNumberFormat="1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49" fontId="6" fillId="0" borderId="35" xfId="0" applyNumberFormat="1" applyFont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center" textRotation="90" wrapText="1"/>
    </xf>
    <xf numFmtId="49" fontId="7" fillId="0" borderId="69" xfId="0" applyNumberFormat="1" applyFont="1" applyBorder="1" applyAlignment="1">
      <alignment horizontal="center" vertical="top"/>
    </xf>
    <xf numFmtId="49" fontId="7" fillId="0" borderId="61" xfId="0" applyNumberFormat="1" applyFont="1" applyBorder="1" applyAlignment="1">
      <alignment horizontal="center" vertical="top"/>
    </xf>
    <xf numFmtId="49" fontId="7" fillId="0" borderId="52" xfId="0" applyNumberFormat="1" applyFont="1" applyBorder="1" applyAlignment="1">
      <alignment horizontal="center" vertical="top"/>
    </xf>
    <xf numFmtId="49" fontId="15" fillId="0" borderId="69" xfId="0" applyNumberFormat="1" applyFont="1" applyFill="1" applyBorder="1" applyAlignment="1">
      <alignment horizontal="center" vertical="top" wrapText="1"/>
    </xf>
    <xf numFmtId="49" fontId="15" fillId="0" borderId="61" xfId="0" applyNumberFormat="1" applyFont="1" applyFill="1" applyBorder="1" applyAlignment="1">
      <alignment horizontal="center" vertical="top" wrapText="1"/>
    </xf>
    <xf numFmtId="49" fontId="15" fillId="0" borderId="5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6" fillId="37" borderId="74" xfId="0" applyFont="1" applyFill="1" applyBorder="1" applyAlignment="1">
      <alignment horizontal="center" vertical="top" wrapText="1"/>
    </xf>
    <xf numFmtId="0" fontId="6" fillId="37" borderId="75" xfId="0" applyFont="1" applyFill="1" applyBorder="1" applyAlignment="1">
      <alignment horizontal="center" vertical="top" wrapText="1"/>
    </xf>
    <xf numFmtId="0" fontId="6" fillId="37" borderId="68" xfId="0" applyFont="1" applyFill="1" applyBorder="1" applyAlignment="1">
      <alignment horizontal="center" vertical="top" wrapText="1"/>
    </xf>
    <xf numFmtId="49" fontId="6" fillId="0" borderId="57" xfId="0" applyNumberFormat="1" applyFont="1" applyBorder="1" applyAlignment="1">
      <alignment horizontal="center" vertical="top"/>
    </xf>
    <xf numFmtId="0" fontId="7" fillId="0" borderId="45" xfId="0" applyFont="1" applyFill="1" applyBorder="1" applyAlignment="1">
      <alignment horizontal="left" vertical="top" wrapText="1"/>
    </xf>
    <xf numFmtId="0" fontId="6" fillId="35" borderId="35" xfId="0" applyFont="1" applyFill="1" applyBorder="1" applyAlignment="1">
      <alignment horizontal="left" vertical="top" wrapText="1"/>
    </xf>
    <xf numFmtId="0" fontId="6" fillId="35" borderId="36" xfId="0" applyFont="1" applyFill="1" applyBorder="1" applyAlignment="1">
      <alignment horizontal="left" vertical="top" wrapText="1"/>
    </xf>
    <xf numFmtId="49" fontId="7" fillId="0" borderId="69" xfId="0" applyNumberFormat="1" applyFont="1" applyFill="1" applyBorder="1" applyAlignment="1">
      <alignment horizontal="center" vertical="top" wrapText="1"/>
    </xf>
    <xf numFmtId="49" fontId="7" fillId="0" borderId="61" xfId="0" applyNumberFormat="1" applyFont="1" applyFill="1" applyBorder="1" applyAlignment="1">
      <alignment horizontal="center" vertical="top" wrapText="1"/>
    </xf>
    <xf numFmtId="49" fontId="7" fillId="0" borderId="52" xfId="0" applyNumberFormat="1" applyFont="1" applyFill="1" applyBorder="1" applyAlignment="1">
      <alignment horizontal="center" vertical="top" wrapText="1"/>
    </xf>
    <xf numFmtId="180" fontId="7" fillId="0" borderId="54" xfId="0" applyNumberFormat="1" applyFont="1" applyBorder="1" applyAlignment="1">
      <alignment horizontal="center" vertical="top"/>
    </xf>
    <xf numFmtId="180" fontId="7" fillId="0" borderId="25" xfId="0" applyNumberFormat="1" applyFont="1" applyBorder="1" applyAlignment="1">
      <alignment horizontal="center" vertical="top"/>
    </xf>
    <xf numFmtId="180" fontId="7" fillId="0" borderId="63" xfId="0" applyNumberFormat="1" applyFont="1" applyBorder="1" applyAlignment="1">
      <alignment horizontal="center" vertical="top"/>
    </xf>
    <xf numFmtId="180" fontId="7" fillId="0" borderId="78" xfId="0" applyNumberFormat="1" applyFont="1" applyBorder="1" applyAlignment="1">
      <alignment horizontal="center" vertical="top" wrapText="1"/>
    </xf>
    <xf numFmtId="180" fontId="7" fillId="0" borderId="34" xfId="0" applyNumberFormat="1" applyFont="1" applyBorder="1" applyAlignment="1">
      <alignment horizontal="center" vertical="top" wrapText="1"/>
    </xf>
    <xf numFmtId="180" fontId="7" fillId="0" borderId="79" xfId="0" applyNumberFormat="1" applyFont="1" applyBorder="1" applyAlignment="1">
      <alignment horizontal="center" vertical="top" wrapText="1"/>
    </xf>
    <xf numFmtId="180" fontId="6" fillId="37" borderId="74" xfId="0" applyNumberFormat="1" applyFont="1" applyFill="1" applyBorder="1" applyAlignment="1">
      <alignment horizontal="center" vertical="top" wrapText="1"/>
    </xf>
    <xf numFmtId="180" fontId="6" fillId="37" borderId="75" xfId="0" applyNumberFormat="1" applyFont="1" applyFill="1" applyBorder="1" applyAlignment="1">
      <alignment horizontal="center" vertical="top" wrapText="1"/>
    </xf>
    <xf numFmtId="180" fontId="6" fillId="37" borderId="68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textRotation="90" wrapText="1"/>
    </xf>
    <xf numFmtId="0" fontId="3" fillId="0" borderId="16" xfId="0" applyFont="1" applyBorder="1" applyAlignment="1">
      <alignment horizontal="center" vertical="top" textRotation="90" wrapText="1"/>
    </xf>
    <xf numFmtId="180" fontId="59" fillId="0" borderId="33" xfId="0" applyNumberFormat="1" applyFont="1" applyBorder="1" applyAlignment="1">
      <alignment horizontal="center" vertical="top" wrapText="1"/>
    </xf>
    <xf numFmtId="180" fontId="59" fillId="0" borderId="26" xfId="0" applyNumberFormat="1" applyFont="1" applyBorder="1" applyAlignment="1">
      <alignment horizontal="center" vertical="top" wrapText="1"/>
    </xf>
    <xf numFmtId="180" fontId="59" fillId="0" borderId="64" xfId="0" applyNumberFormat="1" applyFont="1" applyBorder="1" applyAlignment="1">
      <alignment horizontal="center" vertical="top" wrapText="1"/>
    </xf>
    <xf numFmtId="0" fontId="6" fillId="36" borderId="74" xfId="0" applyFont="1" applyFill="1" applyBorder="1" applyAlignment="1">
      <alignment horizontal="center" vertical="top" wrapText="1"/>
    </xf>
    <xf numFmtId="0" fontId="6" fillId="36" borderId="75" xfId="0" applyFont="1" applyFill="1" applyBorder="1" applyAlignment="1">
      <alignment horizontal="center" vertical="top" wrapText="1"/>
    </xf>
    <xf numFmtId="0" fontId="6" fillId="36" borderId="68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180" fontId="7" fillId="0" borderId="40" xfId="0" applyNumberFormat="1" applyFont="1" applyBorder="1" applyAlignment="1">
      <alignment horizontal="center" vertical="top"/>
    </xf>
    <xf numFmtId="180" fontId="7" fillId="0" borderId="35" xfId="0" applyNumberFormat="1" applyFont="1" applyBorder="1" applyAlignment="1">
      <alignment horizontal="center" vertical="top"/>
    </xf>
    <xf numFmtId="180" fontId="7" fillId="0" borderId="36" xfId="0" applyNumberFormat="1" applyFont="1" applyBorder="1" applyAlignment="1">
      <alignment horizontal="center" vertical="top"/>
    </xf>
    <xf numFmtId="180" fontId="58" fillId="37" borderId="74" xfId="0" applyNumberFormat="1" applyFont="1" applyFill="1" applyBorder="1" applyAlignment="1">
      <alignment horizontal="center" vertical="top" wrapText="1"/>
    </xf>
    <xf numFmtId="180" fontId="58" fillId="37" borderId="75" xfId="0" applyNumberFormat="1" applyFont="1" applyFill="1" applyBorder="1" applyAlignment="1">
      <alignment horizontal="center" vertical="top" wrapText="1"/>
    </xf>
    <xf numFmtId="180" fontId="58" fillId="37" borderId="68" xfId="0" applyNumberFormat="1" applyFont="1" applyFill="1" applyBorder="1" applyAlignment="1">
      <alignment horizontal="center" vertical="top" wrapText="1"/>
    </xf>
    <xf numFmtId="180" fontId="59" fillId="0" borderId="78" xfId="0" applyNumberFormat="1" applyFont="1" applyBorder="1" applyAlignment="1">
      <alignment horizontal="center" vertical="top" wrapText="1"/>
    </xf>
    <xf numFmtId="180" fontId="59" fillId="0" borderId="34" xfId="0" applyNumberFormat="1" applyFont="1" applyBorder="1" applyAlignment="1">
      <alignment horizontal="center" vertical="top" wrapText="1"/>
    </xf>
    <xf numFmtId="180" fontId="59" fillId="0" borderId="79" xfId="0" applyNumberFormat="1" applyFont="1" applyBorder="1" applyAlignment="1">
      <alignment horizontal="center" vertical="top" wrapText="1"/>
    </xf>
    <xf numFmtId="180" fontId="6" fillId="37" borderId="22" xfId="0" applyNumberFormat="1" applyFont="1" applyFill="1" applyBorder="1" applyAlignment="1">
      <alignment horizontal="center" vertical="top"/>
    </xf>
    <xf numFmtId="180" fontId="6" fillId="37" borderId="23" xfId="0" applyNumberFormat="1" applyFont="1" applyFill="1" applyBorder="1" applyAlignment="1">
      <alignment horizontal="center" vertical="top"/>
    </xf>
    <xf numFmtId="180" fontId="6" fillId="37" borderId="62" xfId="0" applyNumberFormat="1" applyFont="1" applyFill="1" applyBorder="1" applyAlignment="1">
      <alignment horizontal="center" vertical="top"/>
    </xf>
    <xf numFmtId="0" fontId="7" fillId="39" borderId="33" xfId="0" applyFont="1" applyFill="1" applyBorder="1" applyAlignment="1">
      <alignment horizontal="left" vertical="top" wrapText="1"/>
    </xf>
    <xf numFmtId="0" fontId="7" fillId="39" borderId="26" xfId="0" applyFont="1" applyFill="1" applyBorder="1" applyAlignment="1">
      <alignment horizontal="left" vertical="top" wrapText="1"/>
    </xf>
    <xf numFmtId="0" fontId="7" fillId="39" borderId="64" xfId="0" applyFont="1" applyFill="1" applyBorder="1" applyAlignment="1">
      <alignment horizontal="left" vertical="top" wrapText="1"/>
    </xf>
    <xf numFmtId="49" fontId="58" fillId="0" borderId="55" xfId="0" applyNumberFormat="1" applyFont="1" applyBorder="1" applyAlignment="1">
      <alignment horizontal="center" vertical="top"/>
    </xf>
    <xf numFmtId="49" fontId="58" fillId="0" borderId="57" xfId="0" applyNumberFormat="1" applyFont="1" applyBorder="1" applyAlignment="1">
      <alignment horizontal="center" vertical="top"/>
    </xf>
    <xf numFmtId="49" fontId="58" fillId="0" borderId="72" xfId="0" applyNumberFormat="1" applyFont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180" fontId="7" fillId="0" borderId="20" xfId="0" applyNumberFormat="1" applyFont="1" applyBorder="1" applyAlignment="1">
      <alignment horizontal="center" vertical="top"/>
    </xf>
    <xf numFmtId="180" fontId="7" fillId="0" borderId="19" xfId="0" applyNumberFormat="1" applyFont="1" applyBorder="1" applyAlignment="1">
      <alignment horizontal="center" vertical="top"/>
    </xf>
    <xf numFmtId="180" fontId="7" fillId="0" borderId="21" xfId="0" applyNumberFormat="1" applyFont="1" applyBorder="1" applyAlignment="1">
      <alignment horizontal="center" vertical="top"/>
    </xf>
    <xf numFmtId="49" fontId="6" fillId="34" borderId="74" xfId="0" applyNumberFormat="1" applyFont="1" applyFill="1" applyBorder="1" applyAlignment="1">
      <alignment horizontal="right" vertical="top"/>
    </xf>
    <xf numFmtId="49" fontId="6" fillId="34" borderId="75" xfId="0" applyNumberFormat="1" applyFont="1" applyFill="1" applyBorder="1" applyAlignment="1">
      <alignment horizontal="right" vertical="top"/>
    </xf>
    <xf numFmtId="49" fontId="6" fillId="34" borderId="68" xfId="0" applyNumberFormat="1" applyFont="1" applyFill="1" applyBorder="1" applyAlignment="1">
      <alignment horizontal="right" vertical="top"/>
    </xf>
    <xf numFmtId="0" fontId="2" fillId="0" borderId="74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textRotation="90" wrapText="1"/>
    </xf>
    <xf numFmtId="0" fontId="7" fillId="0" borderId="58" xfId="0" applyFont="1" applyFill="1" applyBorder="1" applyAlignment="1">
      <alignment horizontal="center" vertical="top" textRotation="90" wrapText="1"/>
    </xf>
    <xf numFmtId="49" fontId="6" fillId="0" borderId="44" xfId="0" applyNumberFormat="1" applyFont="1" applyBorder="1" applyAlignment="1">
      <alignment horizontal="center" vertical="top"/>
    </xf>
    <xf numFmtId="0" fontId="6" fillId="0" borderId="74" xfId="0" applyFont="1" applyBorder="1" applyAlignment="1">
      <alignment horizontal="center" vertical="top" wrapText="1"/>
    </xf>
    <xf numFmtId="0" fontId="6" fillId="0" borderId="75" xfId="0" applyFont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49" fontId="63" fillId="0" borderId="69" xfId="0" applyNumberFormat="1" applyFont="1" applyFill="1" applyBorder="1" applyAlignment="1">
      <alignment horizontal="center" vertical="top"/>
    </xf>
    <xf numFmtId="49" fontId="63" fillId="0" borderId="61" xfId="0" applyNumberFormat="1" applyFont="1" applyFill="1" applyBorder="1" applyAlignment="1">
      <alignment horizontal="center" vertical="top"/>
    </xf>
    <xf numFmtId="49" fontId="63" fillId="0" borderId="52" xfId="0" applyNumberFormat="1" applyFont="1" applyFill="1" applyBorder="1" applyAlignment="1">
      <alignment horizontal="center" vertical="top"/>
    </xf>
    <xf numFmtId="0" fontId="6" fillId="35" borderId="77" xfId="0" applyFont="1" applyFill="1" applyBorder="1" applyAlignment="1">
      <alignment horizontal="left" vertical="top" wrapText="1"/>
    </xf>
    <xf numFmtId="0" fontId="6" fillId="35" borderId="71" xfId="0" applyFont="1" applyFill="1" applyBorder="1" applyAlignment="1">
      <alignment horizontal="left" vertical="top" wrapText="1"/>
    </xf>
    <xf numFmtId="0" fontId="6" fillId="35" borderId="6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center" vertical="top" textRotation="90" wrapText="1"/>
    </xf>
    <xf numFmtId="0" fontId="59" fillId="0" borderId="51" xfId="0" applyFont="1" applyFill="1" applyBorder="1" applyAlignment="1">
      <alignment horizontal="center" vertical="top" textRotation="90" wrapText="1"/>
    </xf>
    <xf numFmtId="0" fontId="59" fillId="0" borderId="45" xfId="0" applyFont="1" applyFill="1" applyBorder="1" applyAlignment="1">
      <alignment horizontal="center" vertical="top" textRotation="90" wrapText="1"/>
    </xf>
    <xf numFmtId="0" fontId="7" fillId="0" borderId="70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49" fontId="6" fillId="0" borderId="30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textRotation="90" wrapText="1"/>
    </xf>
    <xf numFmtId="0" fontId="6" fillId="0" borderId="66" xfId="0" applyFont="1" applyBorder="1" applyAlignment="1">
      <alignment horizontal="center" vertical="top" textRotation="90" wrapText="1"/>
    </xf>
    <xf numFmtId="0" fontId="6" fillId="0" borderId="80" xfId="0" applyFont="1" applyBorder="1" applyAlignment="1">
      <alignment horizontal="center" vertical="top" textRotation="90" wrapText="1"/>
    </xf>
    <xf numFmtId="0" fontId="3" fillId="0" borderId="14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 textRotation="90" wrapText="1"/>
    </xf>
    <xf numFmtId="0" fontId="3" fillId="0" borderId="48" xfId="0" applyFont="1" applyBorder="1" applyAlignment="1">
      <alignment horizontal="center" vertical="top" textRotation="90" wrapText="1"/>
    </xf>
    <xf numFmtId="0" fontId="3" fillId="0" borderId="38" xfId="0" applyFont="1" applyBorder="1" applyAlignment="1">
      <alignment horizontal="center" vertical="top" textRotation="90" wrapText="1"/>
    </xf>
    <xf numFmtId="49" fontId="6" fillId="35" borderId="74" xfId="0" applyNumberFormat="1" applyFont="1" applyFill="1" applyBorder="1" applyAlignment="1">
      <alignment horizontal="right" vertical="top"/>
    </xf>
    <xf numFmtId="49" fontId="6" fillId="35" borderId="75" xfId="0" applyNumberFormat="1" applyFont="1" applyFill="1" applyBorder="1" applyAlignment="1">
      <alignment horizontal="right" vertical="top"/>
    </xf>
    <xf numFmtId="49" fontId="6" fillId="35" borderId="68" xfId="0" applyNumberFormat="1" applyFont="1" applyFill="1" applyBorder="1" applyAlignment="1">
      <alignment horizontal="right" vertical="top"/>
    </xf>
    <xf numFmtId="0" fontId="6" fillId="35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5" xfId="0" applyFont="1" applyBorder="1" applyAlignment="1">
      <alignment horizontal="center" vertical="top" textRotation="90" wrapText="1"/>
    </xf>
    <xf numFmtId="0" fontId="6" fillId="0" borderId="18" xfId="0" applyFont="1" applyBorder="1" applyAlignment="1">
      <alignment horizontal="center" vertical="top" textRotation="90" wrapText="1"/>
    </xf>
    <xf numFmtId="0" fontId="3" fillId="0" borderId="15" xfId="0" applyFont="1" applyFill="1" applyBorder="1" applyAlignment="1">
      <alignment horizontal="center" vertical="top" textRotation="90" wrapText="1"/>
    </xf>
    <xf numFmtId="0" fontId="3" fillId="0" borderId="18" xfId="0" applyFont="1" applyFill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4" xfId="0" applyFont="1" applyBorder="1" applyAlignment="1">
      <alignment horizontal="center" vertical="top" textRotation="90" wrapText="1"/>
    </xf>
    <xf numFmtId="0" fontId="3" fillId="0" borderId="17" xfId="0" applyFont="1" applyBorder="1" applyAlignment="1">
      <alignment horizontal="center" vertical="top" textRotation="90" wrapText="1"/>
    </xf>
    <xf numFmtId="0" fontId="3" fillId="0" borderId="55" xfId="0" applyFont="1" applyBorder="1" applyAlignment="1">
      <alignment horizontal="center" vertical="top" textRotation="90" wrapText="1"/>
    </xf>
    <xf numFmtId="0" fontId="3" fillId="0" borderId="56" xfId="0" applyFont="1" applyBorder="1" applyAlignment="1">
      <alignment horizontal="center" vertical="top" textRotation="90" wrapText="1"/>
    </xf>
    <xf numFmtId="0" fontId="3" fillId="0" borderId="72" xfId="0" applyFont="1" applyBorder="1" applyAlignment="1">
      <alignment horizontal="center" vertical="top" textRotation="90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6" fillId="36" borderId="74" xfId="0" applyNumberFormat="1" applyFont="1" applyFill="1" applyBorder="1" applyAlignment="1">
      <alignment horizontal="right" vertical="top"/>
    </xf>
    <xf numFmtId="49" fontId="6" fillId="36" borderId="75" xfId="0" applyNumberFormat="1" applyFont="1" applyFill="1" applyBorder="1" applyAlignment="1">
      <alignment horizontal="right" vertical="top"/>
    </xf>
    <xf numFmtId="49" fontId="6" fillId="36" borderId="68" xfId="0" applyNumberFormat="1" applyFont="1" applyFill="1" applyBorder="1" applyAlignment="1">
      <alignment horizontal="right" vertical="top"/>
    </xf>
    <xf numFmtId="0" fontId="7" fillId="0" borderId="69" xfId="0" applyFont="1" applyFill="1" applyBorder="1" applyAlignment="1">
      <alignment horizontal="center" vertical="top" textRotation="90" wrapText="1"/>
    </xf>
    <xf numFmtId="0" fontId="7" fillId="0" borderId="61" xfId="0" applyFont="1" applyFill="1" applyBorder="1" applyAlignment="1">
      <alignment horizontal="center" vertical="top" textRotation="90" wrapText="1"/>
    </xf>
    <xf numFmtId="0" fontId="7" fillId="0" borderId="52" xfId="0" applyFont="1" applyFill="1" applyBorder="1" applyAlignment="1">
      <alignment horizontal="center" vertical="top" textRotation="90" wrapText="1"/>
    </xf>
    <xf numFmtId="0" fontId="59" fillId="0" borderId="50" xfId="0" applyFont="1" applyFill="1" applyBorder="1" applyAlignment="1">
      <alignment horizontal="left" vertical="top" wrapText="1"/>
    </xf>
    <xf numFmtId="0" fontId="59" fillId="0" borderId="51" xfId="0" applyFont="1" applyFill="1" applyBorder="1" applyAlignment="1">
      <alignment horizontal="left" vertical="top" wrapText="1"/>
    </xf>
    <xf numFmtId="0" fontId="59" fillId="0" borderId="45" xfId="0" applyFont="1" applyFill="1" applyBorder="1" applyAlignment="1">
      <alignment horizontal="left" vertical="top" wrapText="1"/>
    </xf>
    <xf numFmtId="49" fontId="6" fillId="35" borderId="41" xfId="0" applyNumberFormat="1" applyFont="1" applyFill="1" applyBorder="1" applyAlignment="1">
      <alignment horizontal="right" vertical="top"/>
    </xf>
    <xf numFmtId="0" fontId="16" fillId="36" borderId="13" xfId="0" applyFont="1" applyFill="1" applyBorder="1" applyAlignment="1">
      <alignment horizontal="left" vertical="top" wrapText="1"/>
    </xf>
    <xf numFmtId="0" fontId="16" fillId="36" borderId="14" xfId="0" applyFont="1" applyFill="1" applyBorder="1" applyAlignment="1">
      <alignment horizontal="left" vertical="top" wrapText="1"/>
    </xf>
    <xf numFmtId="0" fontId="16" fillId="36" borderId="15" xfId="0" applyFont="1" applyFill="1" applyBorder="1" applyAlignment="1">
      <alignment horizontal="left" vertical="top" wrapText="1"/>
    </xf>
    <xf numFmtId="49" fontId="58" fillId="35" borderId="11" xfId="0" applyNumberFormat="1" applyFont="1" applyFill="1" applyBorder="1" applyAlignment="1">
      <alignment horizontal="center" vertical="top"/>
    </xf>
    <xf numFmtId="49" fontId="58" fillId="35" borderId="20" xfId="0" applyNumberFormat="1" applyFont="1" applyFill="1" applyBorder="1" applyAlignment="1">
      <alignment horizontal="center" vertical="top"/>
    </xf>
    <xf numFmtId="49" fontId="58" fillId="35" borderId="17" xfId="0" applyNumberFormat="1" applyFont="1" applyFill="1" applyBorder="1" applyAlignment="1">
      <alignment horizontal="center" vertical="top"/>
    </xf>
    <xf numFmtId="49" fontId="58" fillId="34" borderId="10" xfId="0" applyNumberFormat="1" applyFont="1" applyFill="1" applyBorder="1" applyAlignment="1">
      <alignment horizontal="center" vertical="top"/>
    </xf>
    <xf numFmtId="49" fontId="58" fillId="34" borderId="19" xfId="0" applyNumberFormat="1" applyFont="1" applyFill="1" applyBorder="1" applyAlignment="1">
      <alignment horizontal="center" vertical="top"/>
    </xf>
    <xf numFmtId="49" fontId="58" fillId="34" borderId="16" xfId="0" applyNumberFormat="1" applyFont="1" applyFill="1" applyBorder="1" applyAlignment="1">
      <alignment horizontal="center" vertical="top"/>
    </xf>
    <xf numFmtId="49" fontId="59" fillId="0" borderId="50" xfId="0" applyNumberFormat="1" applyFont="1" applyFill="1" applyBorder="1" applyAlignment="1">
      <alignment horizontal="center" vertical="top"/>
    </xf>
    <xf numFmtId="49" fontId="59" fillId="0" borderId="51" xfId="0" applyNumberFormat="1" applyFont="1" applyFill="1" applyBorder="1" applyAlignment="1">
      <alignment horizontal="center" vertical="top"/>
    </xf>
    <xf numFmtId="49" fontId="59" fillId="0" borderId="45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180" fontId="7" fillId="0" borderId="39" xfId="0" applyNumberFormat="1" applyFont="1" applyBorder="1" applyAlignment="1">
      <alignment horizontal="center" vertical="top" wrapText="1"/>
    </xf>
    <xf numFmtId="180" fontId="7" fillId="0" borderId="24" xfId="0" applyNumberFormat="1" applyFont="1" applyBorder="1" applyAlignment="1">
      <alignment horizontal="center" vertical="top" wrapText="1"/>
    </xf>
    <xf numFmtId="180" fontId="7" fillId="0" borderId="59" xfId="0" applyNumberFormat="1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textRotation="90" wrapText="1"/>
    </xf>
    <xf numFmtId="0" fontId="0" fillId="0" borderId="75" xfId="0" applyBorder="1" applyAlignment="1">
      <alignment vertical="top" wrapText="1"/>
    </xf>
    <xf numFmtId="0" fontId="0" fillId="0" borderId="68" xfId="0" applyBorder="1" applyAlignment="1">
      <alignment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L18" sqref="L18"/>
    </sheetView>
  </sheetViews>
  <sheetFormatPr defaultColWidth="9.140625" defaultRowHeight="12.75"/>
  <cols>
    <col min="1" max="1" width="35.00390625" style="0" customWidth="1"/>
    <col min="2" max="2" width="12.8515625" style="0" customWidth="1"/>
    <col min="3" max="3" width="12.7109375" style="0" customWidth="1"/>
    <col min="4" max="4" width="12.421875" style="0" customWidth="1"/>
    <col min="5" max="6" width="11.28125" style="0" customWidth="1"/>
  </cols>
  <sheetData>
    <row r="1" spans="1:6" s="19" customFormat="1" ht="13.5">
      <c r="A1" s="273" t="s">
        <v>81</v>
      </c>
      <c r="B1" s="274"/>
      <c r="C1" s="274"/>
      <c r="D1" s="274"/>
      <c r="E1" s="274"/>
      <c r="F1" s="18"/>
    </row>
    <row r="2" spans="1:6" s="19" customFormat="1" ht="13.5">
      <c r="A2" s="116"/>
      <c r="B2" s="117"/>
      <c r="C2" s="117"/>
      <c r="D2" s="117"/>
      <c r="E2" s="117"/>
      <c r="F2" s="18"/>
    </row>
    <row r="3" spans="1:6" s="19" customFormat="1" ht="14.25" thickBot="1">
      <c r="A3" s="20"/>
      <c r="B3" s="20"/>
      <c r="C3" s="20"/>
      <c r="D3" s="20"/>
      <c r="E3" s="20"/>
      <c r="F3" s="20" t="s">
        <v>91</v>
      </c>
    </row>
    <row r="4" spans="1:6" s="19" customFormat="1" ht="14.25" customHeight="1">
      <c r="A4" s="275" t="s">
        <v>33</v>
      </c>
      <c r="B4" s="277" t="s">
        <v>154</v>
      </c>
      <c r="C4" s="277" t="s">
        <v>161</v>
      </c>
      <c r="D4" s="277" t="s">
        <v>164</v>
      </c>
      <c r="E4" s="277" t="s">
        <v>153</v>
      </c>
      <c r="F4" s="271" t="s">
        <v>163</v>
      </c>
    </row>
    <row r="5" spans="1:6" s="19" customFormat="1" ht="10.5" customHeight="1">
      <c r="A5" s="276"/>
      <c r="B5" s="278"/>
      <c r="C5" s="278"/>
      <c r="D5" s="278"/>
      <c r="E5" s="278"/>
      <c r="F5" s="272"/>
    </row>
    <row r="6" spans="1:6" s="19" customFormat="1" ht="17.25" customHeight="1">
      <c r="A6" s="276"/>
      <c r="B6" s="278"/>
      <c r="C6" s="278"/>
      <c r="D6" s="278"/>
      <c r="E6" s="278"/>
      <c r="F6" s="272"/>
    </row>
    <row r="7" spans="1:6" s="19" customFormat="1" ht="19.5" customHeight="1">
      <c r="A7" s="99" t="s">
        <v>34</v>
      </c>
      <c r="B7" s="100">
        <f>B8+B10</f>
        <v>4432.7</v>
      </c>
      <c r="C7" s="100">
        <f>C8+C10</f>
        <v>6378.4</v>
      </c>
      <c r="D7" s="100">
        <f>D8+D10</f>
        <v>0</v>
      </c>
      <c r="E7" s="100">
        <f>E11</f>
        <v>4909.2</v>
      </c>
      <c r="F7" s="101">
        <f>F11</f>
        <v>4120.700000000001</v>
      </c>
    </row>
    <row r="8" spans="1:6" s="19" customFormat="1" ht="18.75" customHeight="1">
      <c r="A8" s="23" t="s">
        <v>35</v>
      </c>
      <c r="B8" s="21">
        <f>Priemonės!K147</f>
        <v>2148.1</v>
      </c>
      <c r="C8" s="21">
        <f>Priemonės!O147</f>
        <v>3417.5</v>
      </c>
      <c r="D8" s="102">
        <f>Priemonės!S147</f>
        <v>0</v>
      </c>
      <c r="E8" s="21"/>
      <c r="F8" s="22"/>
    </row>
    <row r="9" spans="1:6" s="19" customFormat="1" ht="19.5" customHeight="1">
      <c r="A9" s="23" t="s">
        <v>36</v>
      </c>
      <c r="B9" s="21">
        <f>Priemonės!L147</f>
        <v>280</v>
      </c>
      <c r="C9" s="21">
        <f>Priemonės!P147</f>
        <v>313.7</v>
      </c>
      <c r="D9" s="102">
        <f>Priemonės!T147</f>
        <v>0</v>
      </c>
      <c r="E9" s="21"/>
      <c r="F9" s="22"/>
    </row>
    <row r="10" spans="1:6" s="19" customFormat="1" ht="37.5" customHeight="1">
      <c r="A10" s="23" t="s">
        <v>70</v>
      </c>
      <c r="B10" s="21">
        <f>Priemonės!M147</f>
        <v>2284.6</v>
      </c>
      <c r="C10" s="21">
        <f>Priemonės!Q147</f>
        <v>2960.8999999999996</v>
      </c>
      <c r="D10" s="102">
        <f>Priemonės!U147</f>
        <v>0</v>
      </c>
      <c r="E10" s="21"/>
      <c r="F10" s="22"/>
    </row>
    <row r="11" spans="1:6" s="19" customFormat="1" ht="20.25" customHeight="1">
      <c r="A11" s="99" t="s">
        <v>37</v>
      </c>
      <c r="B11" s="100">
        <f>B12+B18</f>
        <v>4432.700000000001</v>
      </c>
      <c r="C11" s="100">
        <f>C12+C18</f>
        <v>6378.4</v>
      </c>
      <c r="D11" s="100">
        <f>D12+D18</f>
        <v>0</v>
      </c>
      <c r="E11" s="100">
        <f>E12+E18</f>
        <v>4909.2</v>
      </c>
      <c r="F11" s="101">
        <f>F12+F18</f>
        <v>4120.700000000001</v>
      </c>
    </row>
    <row r="12" spans="1:6" s="19" customFormat="1" ht="28.5" customHeight="1">
      <c r="A12" s="67" t="s">
        <v>38</v>
      </c>
      <c r="B12" s="68">
        <f>B13+B14+B15+B16+B17</f>
        <v>1884.4</v>
      </c>
      <c r="C12" s="68">
        <f>C13+C14+C15+C16+C17</f>
        <v>2483.9</v>
      </c>
      <c r="D12" s="68">
        <f>D13+D14+D15+D16+D17</f>
        <v>0</v>
      </c>
      <c r="E12" s="68">
        <f>E13+E14+E15+E16+E17</f>
        <v>2031.9</v>
      </c>
      <c r="F12" s="69">
        <f>F13+F14+F15+F16+F17</f>
        <v>2031.9</v>
      </c>
    </row>
    <row r="13" spans="1:6" s="19" customFormat="1" ht="27.75" customHeight="1">
      <c r="A13" s="23" t="s">
        <v>117</v>
      </c>
      <c r="B13" s="21">
        <f>Priemonės!H152</f>
        <v>1502.9</v>
      </c>
      <c r="C13" s="21">
        <f>Priemonės!K152</f>
        <v>2061</v>
      </c>
      <c r="D13" s="102">
        <f>Priemonės!N152</f>
        <v>0</v>
      </c>
      <c r="E13" s="21">
        <f>Priemonės!Q152</f>
        <v>1681.9</v>
      </c>
      <c r="F13" s="22">
        <f>Priemonės!T152</f>
        <v>1681.9</v>
      </c>
    </row>
    <row r="14" spans="1:6" s="19" customFormat="1" ht="30.75" customHeight="1">
      <c r="A14" s="70" t="s">
        <v>118</v>
      </c>
      <c r="B14" s="21">
        <f>Priemonės!H153</f>
        <v>0</v>
      </c>
      <c r="C14" s="21">
        <f>Priemonės!K153</f>
        <v>0</v>
      </c>
      <c r="D14" s="102">
        <f>Priemonės!N153</f>
        <v>0</v>
      </c>
      <c r="E14" s="21">
        <f>Priemonės!Q153</f>
        <v>0</v>
      </c>
      <c r="F14" s="22">
        <f>Priemonės!T153</f>
        <v>0</v>
      </c>
    </row>
    <row r="15" spans="1:6" s="19" customFormat="1" ht="30" customHeight="1">
      <c r="A15" s="70" t="s">
        <v>119</v>
      </c>
      <c r="B15" s="21">
        <v>0</v>
      </c>
      <c r="C15" s="21">
        <v>0</v>
      </c>
      <c r="D15" s="102">
        <v>0</v>
      </c>
      <c r="E15" s="21">
        <v>0</v>
      </c>
      <c r="F15" s="22">
        <v>0</v>
      </c>
    </row>
    <row r="16" spans="1:6" s="19" customFormat="1" ht="36" customHeight="1">
      <c r="A16" s="23" t="s">
        <v>120</v>
      </c>
      <c r="B16" s="21">
        <f>Priemonės!H155</f>
        <v>381.5</v>
      </c>
      <c r="C16" s="21">
        <f>Priemonės!K155</f>
        <v>422.9</v>
      </c>
      <c r="D16" s="102">
        <f>Priemonės!N155</f>
        <v>0</v>
      </c>
      <c r="E16" s="21">
        <f>Priemonės!Q155</f>
        <v>350</v>
      </c>
      <c r="F16" s="22">
        <f>Priemonės!T155</f>
        <v>350</v>
      </c>
    </row>
    <row r="17" spans="1:6" s="19" customFormat="1" ht="36.75" customHeight="1">
      <c r="A17" s="23" t="s">
        <v>121</v>
      </c>
      <c r="B17" s="21">
        <f>Priemonės!H156</f>
        <v>0</v>
      </c>
      <c r="C17" s="21">
        <f>Priemonės!K156</f>
        <v>0</v>
      </c>
      <c r="D17" s="102">
        <f>Priemonės!N156</f>
        <v>0</v>
      </c>
      <c r="E17" s="21">
        <f>Priemonės!Q156</f>
        <v>0</v>
      </c>
      <c r="F17" s="22">
        <f>Priemonės!T156</f>
        <v>0</v>
      </c>
    </row>
    <row r="18" spans="1:6" s="19" customFormat="1" ht="21.75" customHeight="1">
      <c r="A18" s="67" t="s">
        <v>39</v>
      </c>
      <c r="B18" s="68">
        <f>B19+B20+B21+B22+B23+B24+B25</f>
        <v>2548.3</v>
      </c>
      <c r="C18" s="68">
        <f>C19+C20+C21+C22+C23+C24+C25</f>
        <v>3894.5</v>
      </c>
      <c r="D18" s="68">
        <f>D19+D20+D21+D22+D23+D24+D25</f>
        <v>0</v>
      </c>
      <c r="E18" s="68">
        <f>E19+E20+E21+E22+E23+E24+E25</f>
        <v>2877.2999999999997</v>
      </c>
      <c r="F18" s="69">
        <f>F19+F20+F21+F22+F23+F24+F25</f>
        <v>2088.8</v>
      </c>
    </row>
    <row r="19" spans="1:6" s="19" customFormat="1" ht="44.25" customHeight="1" hidden="1">
      <c r="A19" s="23" t="s">
        <v>122</v>
      </c>
      <c r="B19" s="21">
        <f>Priemonės!H158</f>
        <v>0</v>
      </c>
      <c r="C19" s="21">
        <f>Priemonės!K158</f>
        <v>0</v>
      </c>
      <c r="D19" s="102">
        <f>Priemonės!N158</f>
        <v>0</v>
      </c>
      <c r="E19" s="21">
        <f>Priemonės!Q158</f>
        <v>0</v>
      </c>
      <c r="F19" s="22">
        <f>Priemonės!T158</f>
        <v>0</v>
      </c>
    </row>
    <row r="20" spans="1:6" s="19" customFormat="1" ht="31.5" customHeight="1" hidden="1">
      <c r="A20" s="115" t="s">
        <v>123</v>
      </c>
      <c r="B20" s="21">
        <f>Priemonės!H159</f>
        <v>0</v>
      </c>
      <c r="C20" s="21">
        <f>Priemonės!K159</f>
        <v>0</v>
      </c>
      <c r="D20" s="102">
        <f>Priemonės!N159</f>
        <v>0</v>
      </c>
      <c r="E20" s="21">
        <f>Priemonės!Q159</f>
        <v>0</v>
      </c>
      <c r="F20" s="22">
        <f>Priemonės!T159</f>
        <v>0</v>
      </c>
    </row>
    <row r="21" spans="1:6" s="19" customFormat="1" ht="30" customHeight="1">
      <c r="A21" s="23" t="s">
        <v>124</v>
      </c>
      <c r="B21" s="24">
        <f>Priemonės!H160</f>
        <v>810.4</v>
      </c>
      <c r="C21" s="21">
        <f>Priemonės!K160</f>
        <v>1445.3000000000002</v>
      </c>
      <c r="D21" s="102">
        <f>Priemonės!N160</f>
        <v>0</v>
      </c>
      <c r="E21" s="21">
        <f>Priemonės!Q160</f>
        <v>781.7</v>
      </c>
      <c r="F21" s="22">
        <f>Priemonės!T160</f>
        <v>135</v>
      </c>
    </row>
    <row r="22" spans="1:6" s="19" customFormat="1" ht="30" customHeight="1">
      <c r="A22" s="23" t="s">
        <v>125</v>
      </c>
      <c r="B22" s="24">
        <f>Priemonės!H161</f>
        <v>1275.5</v>
      </c>
      <c r="C22" s="21">
        <f>Priemonės!K161</f>
        <v>1925.2</v>
      </c>
      <c r="D22" s="102">
        <f>Priemonės!N161</f>
        <v>0</v>
      </c>
      <c r="E22" s="21">
        <f>Priemonės!Q161</f>
        <v>1930</v>
      </c>
      <c r="F22" s="22">
        <f>Priemonės!T161</f>
        <v>1930</v>
      </c>
    </row>
    <row r="23" spans="1:6" s="19" customFormat="1" ht="21.75" customHeight="1">
      <c r="A23" s="23" t="s">
        <v>128</v>
      </c>
      <c r="B23" s="24">
        <f>Priemonės!H162</f>
        <v>192</v>
      </c>
      <c r="C23" s="21">
        <f>Priemonės!K162</f>
        <v>204.5</v>
      </c>
      <c r="D23" s="102">
        <f>Priemonės!N162</f>
        <v>0</v>
      </c>
      <c r="E23" s="21">
        <f>Priemonės!Q162</f>
        <v>35.7</v>
      </c>
      <c r="F23" s="22">
        <f>Priemonės!T162</f>
        <v>11.9</v>
      </c>
    </row>
    <row r="24" spans="1:6" s="19" customFormat="1" ht="20.25" customHeight="1">
      <c r="A24" s="23" t="s">
        <v>126</v>
      </c>
      <c r="B24" s="24">
        <f>Priemonės!H163</f>
        <v>270.4</v>
      </c>
      <c r="C24" s="21">
        <f>Priemonės!K163</f>
        <v>319.5</v>
      </c>
      <c r="D24" s="102">
        <f>Priemonės!N163</f>
        <v>0</v>
      </c>
      <c r="E24" s="21">
        <f>Priemonės!Q163</f>
        <v>129.89999999999998</v>
      </c>
      <c r="F24" s="22">
        <f>Priemonės!T163</f>
        <v>11.9</v>
      </c>
    </row>
    <row r="25" spans="1:6" s="19" customFormat="1" ht="21" customHeight="1" thickBot="1">
      <c r="A25" s="25" t="s">
        <v>127</v>
      </c>
      <c r="B25" s="26">
        <f>Priemonės!H164</f>
        <v>0</v>
      </c>
      <c r="C25" s="27">
        <f>Priemonės!K164</f>
        <v>0</v>
      </c>
      <c r="D25" s="103">
        <f>Priemonės!N164</f>
        <v>0</v>
      </c>
      <c r="E25" s="27">
        <f>Priemonės!Q164</f>
        <v>0</v>
      </c>
      <c r="F25" s="28">
        <f>Priemonės!T164</f>
        <v>0</v>
      </c>
    </row>
    <row r="26" spans="1:6" s="19" customFormat="1" ht="13.5">
      <c r="A26" s="20"/>
      <c r="B26" s="20"/>
      <c r="C26" s="20"/>
      <c r="D26" s="20"/>
      <c r="E26" s="20"/>
      <c r="F26" s="20"/>
    </row>
  </sheetData>
  <sheetProtection/>
  <mergeCells count="7">
    <mergeCell ref="F4:F6"/>
    <mergeCell ref="A1:E1"/>
    <mergeCell ref="A4:A6"/>
    <mergeCell ref="B4:B6"/>
    <mergeCell ref="C4:C6"/>
    <mergeCell ref="D4:D6"/>
    <mergeCell ref="E4:E6"/>
  </mergeCells>
  <printOptions/>
  <pageMargins left="0.7480314960629921" right="0" top="0.98425196850393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2"/>
  <sheetViews>
    <sheetView showZero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2.57421875" style="2" customWidth="1"/>
    <col min="4" max="4" width="34.421875" style="2" customWidth="1"/>
    <col min="5" max="5" width="5.7109375" style="2" customWidth="1"/>
    <col min="6" max="6" width="3.7109375" style="2" customWidth="1"/>
    <col min="7" max="7" width="7.140625" style="2" customWidth="1"/>
    <col min="8" max="8" width="4.421875" style="2" customWidth="1"/>
    <col min="9" max="9" width="6.28125" style="3" customWidth="1"/>
    <col min="10" max="10" width="6.8515625" style="2" customWidth="1"/>
    <col min="11" max="11" width="6.140625" style="2" customWidth="1"/>
    <col min="12" max="12" width="5.57421875" style="2" customWidth="1"/>
    <col min="13" max="13" width="6.57421875" style="2" customWidth="1"/>
    <col min="14" max="14" width="7.421875" style="194" customWidth="1"/>
    <col min="15" max="15" width="6.28125" style="194" customWidth="1"/>
    <col min="16" max="16" width="4.8515625" style="194" customWidth="1"/>
    <col min="17" max="17" width="6.8515625" style="194" customWidth="1"/>
    <col min="18" max="19" width="6.57421875" style="2" customWidth="1"/>
    <col min="20" max="20" width="5.8515625" style="2" customWidth="1"/>
    <col min="21" max="21" width="6.00390625" style="2" customWidth="1"/>
    <col min="22" max="22" width="6.57421875" style="194" customWidth="1"/>
    <col min="23" max="23" width="6.28125" style="194" customWidth="1"/>
    <col min="24" max="16384" width="9.140625" style="1" customWidth="1"/>
  </cols>
  <sheetData>
    <row r="1" spans="14:23" ht="12.75">
      <c r="N1" s="2"/>
      <c r="O1" s="2"/>
      <c r="P1" s="2"/>
      <c r="Q1" s="2"/>
      <c r="R1" s="270" t="s">
        <v>169</v>
      </c>
      <c r="S1" s="270"/>
      <c r="T1" s="270"/>
      <c r="V1" s="2"/>
      <c r="W1" s="2"/>
    </row>
    <row r="2" spans="14:23" ht="12.75">
      <c r="N2" s="2"/>
      <c r="O2" s="2"/>
      <c r="P2" s="2"/>
      <c r="Q2" s="2"/>
      <c r="R2" s="270" t="s">
        <v>170</v>
      </c>
      <c r="S2" s="270"/>
      <c r="T2" s="270"/>
      <c r="V2" s="2"/>
      <c r="W2" s="2"/>
    </row>
    <row r="3" spans="18:22" ht="12.75">
      <c r="R3" s="104" t="s">
        <v>86</v>
      </c>
      <c r="S3" s="104"/>
      <c r="T3" s="104"/>
      <c r="U3" s="104"/>
      <c r="V3" s="193"/>
    </row>
    <row r="4" spans="1:23" ht="28.5" customHeight="1">
      <c r="A4" s="508" t="s">
        <v>157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</row>
    <row r="5" spans="1:23" ht="14.25" customHeight="1">
      <c r="A5" s="396" t="s">
        <v>40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</row>
    <row r="6" spans="22:23" ht="12" customHeight="1" thickBot="1">
      <c r="V6" s="2" t="s">
        <v>91</v>
      </c>
      <c r="W6" s="2"/>
    </row>
    <row r="7" spans="1:23" ht="25.5" customHeight="1">
      <c r="A7" s="510" t="s">
        <v>0</v>
      </c>
      <c r="B7" s="502" t="s">
        <v>1</v>
      </c>
      <c r="C7" s="502" t="s">
        <v>2</v>
      </c>
      <c r="D7" s="511" t="s">
        <v>3</v>
      </c>
      <c r="E7" s="502" t="s">
        <v>4</v>
      </c>
      <c r="F7" s="502" t="s">
        <v>5</v>
      </c>
      <c r="G7" s="490" t="s">
        <v>72</v>
      </c>
      <c r="H7" s="502" t="s">
        <v>6</v>
      </c>
      <c r="I7" s="505" t="s">
        <v>7</v>
      </c>
      <c r="J7" s="397" t="s">
        <v>158</v>
      </c>
      <c r="K7" s="398"/>
      <c r="L7" s="398"/>
      <c r="M7" s="399"/>
      <c r="N7" s="397" t="s">
        <v>159</v>
      </c>
      <c r="O7" s="398"/>
      <c r="P7" s="398"/>
      <c r="Q7" s="399"/>
      <c r="R7" s="397" t="s">
        <v>171</v>
      </c>
      <c r="S7" s="398"/>
      <c r="T7" s="398"/>
      <c r="U7" s="399"/>
      <c r="V7" s="486" t="s">
        <v>152</v>
      </c>
      <c r="W7" s="497" t="s">
        <v>160</v>
      </c>
    </row>
    <row r="8" spans="1:23" ht="15" customHeight="1">
      <c r="A8" s="422"/>
      <c r="B8" s="503"/>
      <c r="C8" s="503"/>
      <c r="D8" s="512"/>
      <c r="E8" s="503"/>
      <c r="F8" s="503"/>
      <c r="G8" s="491"/>
      <c r="H8" s="503"/>
      <c r="I8" s="506"/>
      <c r="J8" s="422" t="s">
        <v>8</v>
      </c>
      <c r="K8" s="489" t="s">
        <v>9</v>
      </c>
      <c r="L8" s="489"/>
      <c r="M8" s="500" t="s">
        <v>71</v>
      </c>
      <c r="N8" s="422" t="s">
        <v>8</v>
      </c>
      <c r="O8" s="489" t="s">
        <v>9</v>
      </c>
      <c r="P8" s="489"/>
      <c r="Q8" s="500" t="s">
        <v>71</v>
      </c>
      <c r="R8" s="422" t="s">
        <v>8</v>
      </c>
      <c r="S8" s="489" t="s">
        <v>9</v>
      </c>
      <c r="T8" s="489"/>
      <c r="U8" s="500" t="s">
        <v>71</v>
      </c>
      <c r="V8" s="487"/>
      <c r="W8" s="498"/>
    </row>
    <row r="9" spans="1:23" ht="85.5" customHeight="1" thickBot="1">
      <c r="A9" s="423"/>
      <c r="B9" s="504"/>
      <c r="C9" s="504"/>
      <c r="D9" s="513"/>
      <c r="E9" s="504"/>
      <c r="F9" s="504"/>
      <c r="G9" s="492"/>
      <c r="H9" s="504"/>
      <c r="I9" s="507"/>
      <c r="J9" s="423"/>
      <c r="K9" s="30" t="s">
        <v>8</v>
      </c>
      <c r="L9" s="31" t="s">
        <v>10</v>
      </c>
      <c r="M9" s="501"/>
      <c r="N9" s="423"/>
      <c r="O9" s="29" t="s">
        <v>8</v>
      </c>
      <c r="P9" s="31" t="s">
        <v>10</v>
      </c>
      <c r="Q9" s="501"/>
      <c r="R9" s="423"/>
      <c r="S9" s="29" t="s">
        <v>8</v>
      </c>
      <c r="T9" s="31" t="s">
        <v>10</v>
      </c>
      <c r="U9" s="501"/>
      <c r="V9" s="488"/>
      <c r="W9" s="499"/>
    </row>
    <row r="10" spans="1:23" ht="7.5" customHeight="1" hidden="1" thickBot="1">
      <c r="A10" s="543"/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5"/>
    </row>
    <row r="11" spans="1:23" ht="15" customHeight="1" thickBot="1">
      <c r="A11" s="294" t="s">
        <v>131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6"/>
    </row>
    <row r="12" spans="1:23" ht="15" customHeight="1" thickBot="1">
      <c r="A12" s="294" t="s">
        <v>130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6"/>
    </row>
    <row r="13" spans="1:23" ht="1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6"/>
    </row>
    <row r="14" spans="1:23" ht="15" customHeight="1">
      <c r="A14" s="524" t="s">
        <v>82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6"/>
    </row>
    <row r="15" spans="1:23" ht="15" customHeight="1">
      <c r="A15" s="109" t="s">
        <v>12</v>
      </c>
      <c r="B15" s="357" t="s">
        <v>60</v>
      </c>
      <c r="C15" s="357"/>
      <c r="D15" s="357"/>
      <c r="E15" s="357"/>
      <c r="F15" s="357"/>
      <c r="G15" s="357"/>
      <c r="H15" s="357"/>
      <c r="I15" s="357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9"/>
    </row>
    <row r="16" spans="1:23" ht="15" customHeight="1" thickBot="1">
      <c r="A16" s="106" t="s">
        <v>12</v>
      </c>
      <c r="B16" s="107" t="s">
        <v>12</v>
      </c>
      <c r="C16" s="333" t="s">
        <v>150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4"/>
    </row>
    <row r="17" spans="1:23" ht="15" customHeight="1">
      <c r="A17" s="348" t="s">
        <v>12</v>
      </c>
      <c r="B17" s="330" t="s">
        <v>12</v>
      </c>
      <c r="C17" s="355" t="s">
        <v>12</v>
      </c>
      <c r="D17" s="360" t="s">
        <v>89</v>
      </c>
      <c r="E17" s="400" t="s">
        <v>133</v>
      </c>
      <c r="F17" s="298" t="s">
        <v>20</v>
      </c>
      <c r="G17" s="300" t="s">
        <v>75</v>
      </c>
      <c r="H17" s="298" t="s">
        <v>77</v>
      </c>
      <c r="I17" s="38" t="s">
        <v>14</v>
      </c>
      <c r="J17" s="131">
        <f>K17+M17</f>
        <v>30</v>
      </c>
      <c r="K17" s="132">
        <v>30</v>
      </c>
      <c r="L17" s="132"/>
      <c r="M17" s="133"/>
      <c r="N17" s="131">
        <f>O17</f>
        <v>31</v>
      </c>
      <c r="O17" s="132">
        <v>31</v>
      </c>
      <c r="P17" s="168"/>
      <c r="Q17" s="169"/>
      <c r="R17" s="83">
        <f>S17+U17</f>
        <v>0</v>
      </c>
      <c r="S17" s="84"/>
      <c r="T17" s="84"/>
      <c r="U17" s="85"/>
      <c r="V17" s="224">
        <v>31</v>
      </c>
      <c r="W17" s="224">
        <v>31</v>
      </c>
    </row>
    <row r="18" spans="1:23" ht="15" customHeight="1" hidden="1">
      <c r="A18" s="349"/>
      <c r="B18" s="352"/>
      <c r="C18" s="365"/>
      <c r="D18" s="361"/>
      <c r="E18" s="386"/>
      <c r="F18" s="344"/>
      <c r="G18" s="301"/>
      <c r="H18" s="344"/>
      <c r="I18" s="42" t="s">
        <v>42</v>
      </c>
      <c r="J18" s="134">
        <f>K18+M18</f>
        <v>0</v>
      </c>
      <c r="K18" s="135"/>
      <c r="L18" s="135"/>
      <c r="M18" s="136"/>
      <c r="N18" s="134">
        <f>O18+Q18</f>
        <v>0</v>
      </c>
      <c r="O18" s="172"/>
      <c r="P18" s="172"/>
      <c r="Q18" s="173"/>
      <c r="R18" s="92">
        <f>S18+U18</f>
        <v>0</v>
      </c>
      <c r="S18" s="93"/>
      <c r="T18" s="93"/>
      <c r="U18" s="94"/>
      <c r="V18" s="196"/>
      <c r="W18" s="165"/>
    </row>
    <row r="19" spans="1:23" ht="15" customHeight="1">
      <c r="A19" s="350"/>
      <c r="B19" s="331"/>
      <c r="C19" s="366"/>
      <c r="D19" s="361"/>
      <c r="E19" s="401"/>
      <c r="F19" s="312"/>
      <c r="G19" s="301"/>
      <c r="H19" s="312"/>
      <c r="I19" s="39" t="s">
        <v>90</v>
      </c>
      <c r="J19" s="137">
        <f>M19</f>
        <v>0</v>
      </c>
      <c r="K19" s="138"/>
      <c r="L19" s="138"/>
      <c r="M19" s="139"/>
      <c r="N19" s="137">
        <f>Q19</f>
        <v>0</v>
      </c>
      <c r="O19" s="207"/>
      <c r="P19" s="207"/>
      <c r="Q19" s="208"/>
      <c r="R19" s="86">
        <f>U19</f>
        <v>0</v>
      </c>
      <c r="S19" s="87"/>
      <c r="T19" s="87"/>
      <c r="U19" s="88"/>
      <c r="V19" s="197"/>
      <c r="W19" s="198"/>
    </row>
    <row r="20" spans="1:23" ht="15" customHeight="1" thickBot="1">
      <c r="A20" s="351"/>
      <c r="B20" s="332"/>
      <c r="C20" s="356"/>
      <c r="D20" s="362"/>
      <c r="E20" s="402"/>
      <c r="F20" s="299"/>
      <c r="G20" s="302"/>
      <c r="H20" s="363"/>
      <c r="I20" s="111" t="s">
        <v>15</v>
      </c>
      <c r="J20" s="80">
        <f>K20+M20</f>
        <v>30</v>
      </c>
      <c r="K20" s="81">
        <f>K17+K18+K19</f>
        <v>30</v>
      </c>
      <c r="L20" s="81">
        <f>L17</f>
        <v>0</v>
      </c>
      <c r="M20" s="81">
        <f>M17+M18+M19</f>
        <v>0</v>
      </c>
      <c r="N20" s="80">
        <f>O20+Q20</f>
        <v>31</v>
      </c>
      <c r="O20" s="81">
        <f>O17+O18+O19</f>
        <v>31</v>
      </c>
      <c r="P20" s="152">
        <f>P17</f>
        <v>0</v>
      </c>
      <c r="Q20" s="152">
        <f>Q17+Q18+Q19</f>
        <v>0</v>
      </c>
      <c r="R20" s="80">
        <f>S20+U20</f>
        <v>0</v>
      </c>
      <c r="S20" s="81">
        <f>S17+S18+S19</f>
        <v>0</v>
      </c>
      <c r="T20" s="81">
        <f>T17</f>
        <v>0</v>
      </c>
      <c r="U20" s="81">
        <f>U17+U18+U19</f>
        <v>0</v>
      </c>
      <c r="V20" s="231">
        <f>V17</f>
        <v>31</v>
      </c>
      <c r="W20" s="232">
        <f>W17</f>
        <v>31</v>
      </c>
    </row>
    <row r="21" spans="1:23" ht="14.25" customHeight="1">
      <c r="A21" s="348" t="s">
        <v>12</v>
      </c>
      <c r="B21" s="330" t="s">
        <v>12</v>
      </c>
      <c r="C21" s="355" t="s">
        <v>11</v>
      </c>
      <c r="D21" s="360" t="s">
        <v>155</v>
      </c>
      <c r="E21" s="313" t="s">
        <v>134</v>
      </c>
      <c r="F21" s="298" t="s">
        <v>20</v>
      </c>
      <c r="G21" s="300" t="s">
        <v>75</v>
      </c>
      <c r="H21" s="298" t="s">
        <v>77</v>
      </c>
      <c r="I21" s="38" t="s">
        <v>14</v>
      </c>
      <c r="J21" s="131">
        <f>K21+M21</f>
        <v>85</v>
      </c>
      <c r="K21" s="154">
        <v>30</v>
      </c>
      <c r="L21" s="132"/>
      <c r="M21" s="133">
        <v>55</v>
      </c>
      <c r="N21" s="4">
        <f>O21+Q21</f>
        <v>94</v>
      </c>
      <c r="O21" s="5">
        <v>94</v>
      </c>
      <c r="P21" s="162"/>
      <c r="Q21" s="6"/>
      <c r="R21" s="83">
        <f>U21+S21</f>
        <v>0</v>
      </c>
      <c r="S21" s="84"/>
      <c r="T21" s="84"/>
      <c r="U21" s="85"/>
      <c r="V21" s="224">
        <v>100</v>
      </c>
      <c r="W21" s="224">
        <v>100</v>
      </c>
    </row>
    <row r="22" spans="1:23" ht="13.5" customHeight="1">
      <c r="A22" s="280"/>
      <c r="B22" s="369"/>
      <c r="C22" s="367"/>
      <c r="D22" s="361"/>
      <c r="E22" s="364"/>
      <c r="F22" s="307"/>
      <c r="G22" s="301"/>
      <c r="H22" s="307"/>
      <c r="I22" s="158" t="s">
        <v>45</v>
      </c>
      <c r="J22" s="134">
        <f>K22+M22</f>
        <v>0</v>
      </c>
      <c r="K22" s="138"/>
      <c r="L22" s="159"/>
      <c r="M22" s="160"/>
      <c r="N22" s="13">
        <f>O22+Q22</f>
        <v>30</v>
      </c>
      <c r="O22" s="235">
        <v>30</v>
      </c>
      <c r="P22" s="156"/>
      <c r="Q22" s="157"/>
      <c r="R22" s="148"/>
      <c r="S22" s="149"/>
      <c r="T22" s="149"/>
      <c r="U22" s="150"/>
      <c r="V22" s="236"/>
      <c r="W22" s="237"/>
    </row>
    <row r="23" spans="1:23" ht="14.25" customHeight="1" thickBot="1">
      <c r="A23" s="351"/>
      <c r="B23" s="332"/>
      <c r="C23" s="356"/>
      <c r="D23" s="362"/>
      <c r="E23" s="315"/>
      <c r="F23" s="299"/>
      <c r="G23" s="302"/>
      <c r="H23" s="363"/>
      <c r="I23" s="111" t="s">
        <v>15</v>
      </c>
      <c r="J23" s="80">
        <f>K23+M23</f>
        <v>85</v>
      </c>
      <c r="K23" s="81">
        <f>K21+K22</f>
        <v>30</v>
      </c>
      <c r="L23" s="81"/>
      <c r="M23" s="82">
        <f>M21</f>
        <v>55</v>
      </c>
      <c r="N23" s="81">
        <f>O23+Q23</f>
        <v>124</v>
      </c>
      <c r="O23" s="81">
        <f>O21+O22</f>
        <v>124</v>
      </c>
      <c r="P23" s="81"/>
      <c r="Q23" s="81">
        <f>Q21+Q22</f>
        <v>0</v>
      </c>
      <c r="R23" s="80">
        <f>U23</f>
        <v>0</v>
      </c>
      <c r="S23" s="81">
        <f>S21</f>
        <v>0</v>
      </c>
      <c r="T23" s="81"/>
      <c r="U23" s="82">
        <f>U21</f>
        <v>0</v>
      </c>
      <c r="V23" s="231">
        <f>V21+V22</f>
        <v>100</v>
      </c>
      <c r="W23" s="231">
        <f>W21+W22</f>
        <v>100</v>
      </c>
    </row>
    <row r="24" spans="1:23" ht="16.5" customHeight="1" thickBot="1">
      <c r="A24" s="32" t="s">
        <v>12</v>
      </c>
      <c r="B24" s="45" t="s">
        <v>12</v>
      </c>
      <c r="C24" s="493" t="s">
        <v>19</v>
      </c>
      <c r="D24" s="494"/>
      <c r="E24" s="494"/>
      <c r="F24" s="494"/>
      <c r="G24" s="494"/>
      <c r="H24" s="494"/>
      <c r="I24" s="495"/>
      <c r="J24" s="34">
        <f>K24+M24</f>
        <v>115</v>
      </c>
      <c r="K24" s="35">
        <f>K20+K23</f>
        <v>60</v>
      </c>
      <c r="L24" s="35">
        <f>L20+L23</f>
        <v>0</v>
      </c>
      <c r="M24" s="35">
        <f>M20+M23</f>
        <v>55</v>
      </c>
      <c r="N24" s="34">
        <f>O24+Q24</f>
        <v>155</v>
      </c>
      <c r="O24" s="35">
        <f>O20+O23</f>
        <v>155</v>
      </c>
      <c r="P24" s="35">
        <f>P20+P23</f>
        <v>0</v>
      </c>
      <c r="Q24" s="35">
        <f>Q20+Q23</f>
        <v>0</v>
      </c>
      <c r="R24" s="34">
        <f>S24+U24</f>
        <v>0</v>
      </c>
      <c r="S24" s="35">
        <f>S20+S23</f>
        <v>0</v>
      </c>
      <c r="T24" s="35">
        <f>T20+T23</f>
        <v>0</v>
      </c>
      <c r="U24" s="35">
        <f>U20+U23</f>
        <v>0</v>
      </c>
      <c r="V24" s="35">
        <f>V20+V23</f>
        <v>131</v>
      </c>
      <c r="W24" s="238">
        <f>W20+W23</f>
        <v>131</v>
      </c>
    </row>
    <row r="25" spans="1:23" ht="17.25" customHeight="1" thickBot="1">
      <c r="A25" s="105" t="s">
        <v>12</v>
      </c>
      <c r="B25" s="112" t="s">
        <v>11</v>
      </c>
      <c r="C25" s="496" t="s">
        <v>73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4"/>
    </row>
    <row r="26" spans="1:23" s="43" customFormat="1" ht="16.5" customHeight="1">
      <c r="A26" s="279" t="s">
        <v>12</v>
      </c>
      <c r="B26" s="368" t="s">
        <v>11</v>
      </c>
      <c r="C26" s="484" t="s">
        <v>12</v>
      </c>
      <c r="D26" s="481" t="s">
        <v>96</v>
      </c>
      <c r="E26" s="291"/>
      <c r="F26" s="306" t="s">
        <v>20</v>
      </c>
      <c r="G26" s="300" t="s">
        <v>75</v>
      </c>
      <c r="H26" s="390" t="s">
        <v>78</v>
      </c>
      <c r="I26" s="178" t="s">
        <v>45</v>
      </c>
      <c r="J26" s="131">
        <f>K26+M26</f>
        <v>224.8</v>
      </c>
      <c r="K26" s="132">
        <f>214.3+10.5</f>
        <v>224.8</v>
      </c>
      <c r="L26" s="132"/>
      <c r="M26" s="133"/>
      <c r="N26" s="4">
        <f>O26</f>
        <v>210</v>
      </c>
      <c r="O26" s="5">
        <v>210</v>
      </c>
      <c r="P26" s="5"/>
      <c r="Q26" s="6"/>
      <c r="R26" s="83">
        <f>S26+U26</f>
        <v>0</v>
      </c>
      <c r="S26" s="84"/>
      <c r="T26" s="84"/>
      <c r="U26" s="85"/>
      <c r="V26" s="227">
        <v>250</v>
      </c>
      <c r="W26" s="227">
        <v>250</v>
      </c>
    </row>
    <row r="27" spans="1:23" s="43" customFormat="1" ht="15" customHeight="1">
      <c r="A27" s="280"/>
      <c r="B27" s="369"/>
      <c r="C27" s="367"/>
      <c r="D27" s="482"/>
      <c r="E27" s="292"/>
      <c r="F27" s="307"/>
      <c r="G27" s="301"/>
      <c r="H27" s="391"/>
      <c r="I27" s="42" t="s">
        <v>14</v>
      </c>
      <c r="J27" s="137">
        <f>K27+M27</f>
        <v>0</v>
      </c>
      <c r="K27" s="138"/>
      <c r="L27" s="138"/>
      <c r="M27" s="139"/>
      <c r="N27" s="7">
        <f>O27+Q27</f>
        <v>30</v>
      </c>
      <c r="O27" s="8">
        <v>30</v>
      </c>
      <c r="P27" s="8"/>
      <c r="Q27" s="9"/>
      <c r="R27" s="86">
        <f>S27+U27</f>
        <v>0</v>
      </c>
      <c r="S27" s="87"/>
      <c r="T27" s="87"/>
      <c r="U27" s="88"/>
      <c r="V27" s="234">
        <v>30</v>
      </c>
      <c r="W27" s="239">
        <v>30</v>
      </c>
    </row>
    <row r="28" spans="1:23" s="43" customFormat="1" ht="18.75" customHeight="1" thickBot="1">
      <c r="A28" s="281"/>
      <c r="B28" s="370"/>
      <c r="C28" s="485"/>
      <c r="D28" s="483"/>
      <c r="E28" s="293"/>
      <c r="F28" s="308"/>
      <c r="G28" s="302"/>
      <c r="H28" s="392"/>
      <c r="I28" s="95" t="s">
        <v>15</v>
      </c>
      <c r="J28" s="89">
        <f>K28+M28</f>
        <v>224.8</v>
      </c>
      <c r="K28" s="90">
        <f>SUM(K26:K27)</f>
        <v>224.8</v>
      </c>
      <c r="L28" s="90"/>
      <c r="M28" s="91"/>
      <c r="N28" s="89">
        <f>O28+Q28</f>
        <v>240</v>
      </c>
      <c r="O28" s="90">
        <f>SUM(O26:O27)</f>
        <v>240</v>
      </c>
      <c r="P28" s="90"/>
      <c r="Q28" s="91"/>
      <c r="R28" s="89">
        <f>S28+U28</f>
        <v>0</v>
      </c>
      <c r="S28" s="90">
        <f>SUM(S26:S27)</f>
        <v>0</v>
      </c>
      <c r="T28" s="90"/>
      <c r="U28" s="91"/>
      <c r="V28" s="226">
        <f>SUM(V26:V27)</f>
        <v>280</v>
      </c>
      <c r="W28" s="230">
        <f>SUM(W26:W27)</f>
        <v>280</v>
      </c>
    </row>
    <row r="29" spans="1:23" ht="15" customHeight="1">
      <c r="A29" s="348" t="s">
        <v>12</v>
      </c>
      <c r="B29" s="330" t="s">
        <v>11</v>
      </c>
      <c r="C29" s="309" t="s">
        <v>11</v>
      </c>
      <c r="D29" s="345" t="s">
        <v>97</v>
      </c>
      <c r="E29" s="313" t="s">
        <v>144</v>
      </c>
      <c r="F29" s="298" t="s">
        <v>20</v>
      </c>
      <c r="G29" s="300" t="s">
        <v>75</v>
      </c>
      <c r="H29" s="390" t="s">
        <v>78</v>
      </c>
      <c r="I29" s="38" t="s">
        <v>45</v>
      </c>
      <c r="J29" s="131">
        <f>K29+M29</f>
        <v>185.4</v>
      </c>
      <c r="K29" s="138">
        <f>43.7+47.5+1</f>
        <v>92.2</v>
      </c>
      <c r="L29" s="147"/>
      <c r="M29" s="133">
        <f>46.6+1.4+45.2</f>
        <v>93.2</v>
      </c>
      <c r="N29" s="4">
        <f>O29+Q29</f>
        <v>115</v>
      </c>
      <c r="O29" s="228">
        <v>115</v>
      </c>
      <c r="P29" s="44"/>
      <c r="Q29" s="6"/>
      <c r="R29" s="83">
        <f>S29+U29</f>
        <v>0</v>
      </c>
      <c r="S29" s="84"/>
      <c r="T29" s="84"/>
      <c r="U29" s="85"/>
      <c r="V29" s="229">
        <v>150</v>
      </c>
      <c r="W29" s="229">
        <v>150</v>
      </c>
    </row>
    <row r="30" spans="1:23" ht="12" customHeight="1" hidden="1">
      <c r="A30" s="350"/>
      <c r="B30" s="331"/>
      <c r="C30" s="310"/>
      <c r="D30" s="346"/>
      <c r="E30" s="314"/>
      <c r="F30" s="312"/>
      <c r="G30" s="301"/>
      <c r="H30" s="391"/>
      <c r="I30" s="39" t="s">
        <v>42</v>
      </c>
      <c r="J30" s="217"/>
      <c r="K30" s="218"/>
      <c r="L30" s="218"/>
      <c r="M30" s="219"/>
      <c r="N30" s="7">
        <f>Q30</f>
        <v>0</v>
      </c>
      <c r="O30" s="8"/>
      <c r="P30" s="8"/>
      <c r="Q30" s="9"/>
      <c r="R30" s="86"/>
      <c r="S30" s="87"/>
      <c r="T30" s="87"/>
      <c r="U30" s="88"/>
      <c r="V30" s="234"/>
      <c r="W30" s="240"/>
    </row>
    <row r="31" spans="1:23" ht="12" customHeight="1">
      <c r="A31" s="382"/>
      <c r="B31" s="371"/>
      <c r="C31" s="464"/>
      <c r="D31" s="346"/>
      <c r="E31" s="389"/>
      <c r="F31" s="363"/>
      <c r="G31" s="301"/>
      <c r="H31" s="391"/>
      <c r="I31" s="54" t="s">
        <v>90</v>
      </c>
      <c r="J31" s="220"/>
      <c r="K31" s="221"/>
      <c r="L31" s="221"/>
      <c r="M31" s="222"/>
      <c r="N31" s="241">
        <f>Q31</f>
        <v>0</v>
      </c>
      <c r="O31" s="55"/>
      <c r="P31" s="55"/>
      <c r="Q31" s="242"/>
      <c r="R31" s="96"/>
      <c r="S31" s="97"/>
      <c r="T31" s="97"/>
      <c r="U31" s="190"/>
      <c r="V31" s="243"/>
      <c r="W31" s="244"/>
    </row>
    <row r="32" spans="1:23" ht="15.75" customHeight="1" thickBot="1">
      <c r="A32" s="351"/>
      <c r="B32" s="332"/>
      <c r="C32" s="311"/>
      <c r="D32" s="347"/>
      <c r="E32" s="315"/>
      <c r="F32" s="299"/>
      <c r="G32" s="302"/>
      <c r="H32" s="392"/>
      <c r="I32" s="111" t="s">
        <v>15</v>
      </c>
      <c r="J32" s="80">
        <f>K32+M32</f>
        <v>185.4</v>
      </c>
      <c r="K32" s="130">
        <f>K29</f>
        <v>92.2</v>
      </c>
      <c r="L32" s="130"/>
      <c r="M32" s="81">
        <f>M29</f>
        <v>93.2</v>
      </c>
      <c r="N32" s="80">
        <f>O32+Q32</f>
        <v>115</v>
      </c>
      <c r="O32" s="81">
        <f>O29</f>
        <v>115</v>
      </c>
      <c r="P32" s="81">
        <f>P29</f>
        <v>0</v>
      </c>
      <c r="Q32" s="81">
        <f>Q29+Q30+Q31</f>
        <v>0</v>
      </c>
      <c r="R32" s="80">
        <f>S32+U32</f>
        <v>0</v>
      </c>
      <c r="S32" s="81">
        <f>S29</f>
        <v>0</v>
      </c>
      <c r="T32" s="81"/>
      <c r="U32" s="81">
        <f>U29</f>
        <v>0</v>
      </c>
      <c r="V32" s="231">
        <f>SUM(V29:V31)</f>
        <v>150</v>
      </c>
      <c r="W32" s="232">
        <f>W29</f>
        <v>150</v>
      </c>
    </row>
    <row r="33" spans="1:23" ht="15" customHeight="1">
      <c r="A33" s="348" t="s">
        <v>12</v>
      </c>
      <c r="B33" s="330" t="s">
        <v>11</v>
      </c>
      <c r="C33" s="309" t="s">
        <v>16</v>
      </c>
      <c r="D33" s="345" t="s">
        <v>98</v>
      </c>
      <c r="E33" s="335"/>
      <c r="F33" s="298" t="s">
        <v>20</v>
      </c>
      <c r="G33" s="300" t="s">
        <v>75</v>
      </c>
      <c r="H33" s="390" t="s">
        <v>78</v>
      </c>
      <c r="I33" s="38" t="s">
        <v>45</v>
      </c>
      <c r="J33" s="131">
        <f>K33+M33</f>
        <v>130.5</v>
      </c>
      <c r="K33" s="132">
        <f>80+50.5</f>
        <v>130.5</v>
      </c>
      <c r="L33" s="143"/>
      <c r="M33" s="144"/>
      <c r="N33" s="4">
        <f>O33+Q33</f>
        <v>826.2</v>
      </c>
      <c r="O33" s="228">
        <v>826.2</v>
      </c>
      <c r="P33" s="44"/>
      <c r="Q33" s="6"/>
      <c r="R33" s="83">
        <f>S33+U33</f>
        <v>0</v>
      </c>
      <c r="S33" s="84"/>
      <c r="T33" s="118"/>
      <c r="U33" s="120"/>
      <c r="V33" s="229">
        <v>900</v>
      </c>
      <c r="W33" s="229">
        <v>900</v>
      </c>
    </row>
    <row r="34" spans="1:23" ht="15" customHeight="1" hidden="1">
      <c r="A34" s="350"/>
      <c r="B34" s="331"/>
      <c r="C34" s="310"/>
      <c r="D34" s="346"/>
      <c r="E34" s="336"/>
      <c r="F34" s="312"/>
      <c r="G34" s="301"/>
      <c r="H34" s="391"/>
      <c r="I34" s="39"/>
      <c r="J34" s="137"/>
      <c r="K34" s="138"/>
      <c r="L34" s="145"/>
      <c r="M34" s="146"/>
      <c r="N34" s="7"/>
      <c r="O34" s="8"/>
      <c r="P34" s="8"/>
      <c r="Q34" s="9"/>
      <c r="R34" s="86"/>
      <c r="S34" s="87"/>
      <c r="T34" s="119"/>
      <c r="U34" s="121"/>
      <c r="V34" s="245"/>
      <c r="W34" s="240"/>
    </row>
    <row r="35" spans="1:23" ht="16.5" customHeight="1" thickBot="1">
      <c r="A35" s="351"/>
      <c r="B35" s="332"/>
      <c r="C35" s="311"/>
      <c r="D35" s="347"/>
      <c r="E35" s="337"/>
      <c r="F35" s="299"/>
      <c r="G35" s="302"/>
      <c r="H35" s="392"/>
      <c r="I35" s="111" t="s">
        <v>15</v>
      </c>
      <c r="J35" s="80">
        <f>K35+M35</f>
        <v>130.5</v>
      </c>
      <c r="K35" s="81">
        <f>K33</f>
        <v>130.5</v>
      </c>
      <c r="L35" s="123"/>
      <c r="M35" s="122">
        <f>M33</f>
        <v>0</v>
      </c>
      <c r="N35" s="80">
        <f>N33</f>
        <v>826.2</v>
      </c>
      <c r="O35" s="81">
        <f>O33</f>
        <v>826.2</v>
      </c>
      <c r="P35" s="81"/>
      <c r="Q35" s="82"/>
      <c r="R35" s="80">
        <f>S35+U35</f>
        <v>0</v>
      </c>
      <c r="S35" s="81">
        <f>S33</f>
        <v>0</v>
      </c>
      <c r="T35" s="123"/>
      <c r="U35" s="122">
        <f>U33</f>
        <v>0</v>
      </c>
      <c r="V35" s="231">
        <f>V33</f>
        <v>900</v>
      </c>
      <c r="W35" s="232">
        <f>W33</f>
        <v>900</v>
      </c>
    </row>
    <row r="36" spans="1:23" ht="16.5" customHeight="1">
      <c r="A36" s="348" t="s">
        <v>12</v>
      </c>
      <c r="B36" s="330" t="s">
        <v>11</v>
      </c>
      <c r="C36" s="355" t="s">
        <v>20</v>
      </c>
      <c r="D36" s="481" t="s">
        <v>149</v>
      </c>
      <c r="E36" s="313" t="s">
        <v>135</v>
      </c>
      <c r="F36" s="298" t="s">
        <v>20</v>
      </c>
      <c r="G36" s="300" t="s">
        <v>75</v>
      </c>
      <c r="H36" s="390" t="s">
        <v>78</v>
      </c>
      <c r="I36" s="38" t="s">
        <v>14</v>
      </c>
      <c r="J36" s="131">
        <f>K36</f>
        <v>25</v>
      </c>
      <c r="K36" s="132">
        <v>25</v>
      </c>
      <c r="L36" s="132"/>
      <c r="M36" s="133"/>
      <c r="N36" s="4">
        <f>O36+Q36</f>
        <v>100</v>
      </c>
      <c r="O36" s="5">
        <v>100</v>
      </c>
      <c r="P36" s="5"/>
      <c r="Q36" s="6"/>
      <c r="R36" s="83">
        <f>S36</f>
        <v>0</v>
      </c>
      <c r="S36" s="84"/>
      <c r="T36" s="84"/>
      <c r="U36" s="85"/>
      <c r="V36" s="224">
        <v>100</v>
      </c>
      <c r="W36" s="229">
        <v>100</v>
      </c>
    </row>
    <row r="37" spans="1:23" ht="15" customHeight="1">
      <c r="A37" s="350"/>
      <c r="B37" s="331"/>
      <c r="C37" s="366"/>
      <c r="D37" s="482"/>
      <c r="E37" s="314"/>
      <c r="F37" s="312"/>
      <c r="G37" s="301"/>
      <c r="H37" s="391"/>
      <c r="I37" s="39" t="s">
        <v>45</v>
      </c>
      <c r="J37" s="134">
        <f>K37</f>
        <v>0</v>
      </c>
      <c r="K37" s="138"/>
      <c r="L37" s="138"/>
      <c r="M37" s="139"/>
      <c r="N37" s="7">
        <f>O37</f>
        <v>0</v>
      </c>
      <c r="O37" s="8"/>
      <c r="P37" s="8"/>
      <c r="Q37" s="9"/>
      <c r="R37" s="86"/>
      <c r="S37" s="87"/>
      <c r="T37" s="87"/>
      <c r="U37" s="88"/>
      <c r="V37" s="245"/>
      <c r="W37" s="240"/>
    </row>
    <row r="38" spans="1:23" ht="15.75" customHeight="1" thickBot="1">
      <c r="A38" s="382"/>
      <c r="B38" s="371"/>
      <c r="C38" s="388"/>
      <c r="D38" s="482"/>
      <c r="E38" s="389"/>
      <c r="F38" s="363"/>
      <c r="G38" s="301"/>
      <c r="H38" s="391"/>
      <c r="I38" s="110" t="s">
        <v>15</v>
      </c>
      <c r="J38" s="77">
        <f>K38+M38</f>
        <v>25</v>
      </c>
      <c r="K38" s="78">
        <f>K36+K37</f>
        <v>25</v>
      </c>
      <c r="L38" s="78"/>
      <c r="M38" s="79"/>
      <c r="N38" s="77">
        <f>O38+Q38</f>
        <v>100</v>
      </c>
      <c r="O38" s="78">
        <f>O36+O37</f>
        <v>100</v>
      </c>
      <c r="P38" s="78"/>
      <c r="Q38" s="79"/>
      <c r="R38" s="77">
        <f>S38+U38</f>
        <v>0</v>
      </c>
      <c r="S38" s="78">
        <f>S36</f>
        <v>0</v>
      </c>
      <c r="T38" s="78"/>
      <c r="U38" s="79"/>
      <c r="V38" s="233">
        <f>V36+V37</f>
        <v>100</v>
      </c>
      <c r="W38" s="233">
        <f>W36+W37</f>
        <v>100</v>
      </c>
    </row>
    <row r="39" spans="1:23" ht="15" customHeight="1">
      <c r="A39" s="348" t="s">
        <v>12</v>
      </c>
      <c r="B39" s="330" t="s">
        <v>11</v>
      </c>
      <c r="C39" s="309" t="s">
        <v>18</v>
      </c>
      <c r="D39" s="345" t="s">
        <v>99</v>
      </c>
      <c r="E39" s="313" t="s">
        <v>136</v>
      </c>
      <c r="F39" s="298" t="s">
        <v>20</v>
      </c>
      <c r="G39" s="300" t="s">
        <v>75</v>
      </c>
      <c r="H39" s="390" t="s">
        <v>78</v>
      </c>
      <c r="I39" s="38" t="s">
        <v>14</v>
      </c>
      <c r="J39" s="131">
        <f>K39</f>
        <v>6</v>
      </c>
      <c r="K39" s="132">
        <v>6</v>
      </c>
      <c r="L39" s="132"/>
      <c r="M39" s="133"/>
      <c r="N39" s="4">
        <f>O39+Q39</f>
        <v>20</v>
      </c>
      <c r="O39" s="5">
        <v>20</v>
      </c>
      <c r="P39" s="5"/>
      <c r="Q39" s="6"/>
      <c r="R39" s="83">
        <f>S39</f>
        <v>0</v>
      </c>
      <c r="S39" s="84"/>
      <c r="T39" s="84"/>
      <c r="U39" s="85"/>
      <c r="V39" s="224">
        <v>20</v>
      </c>
      <c r="W39" s="224">
        <v>20</v>
      </c>
    </row>
    <row r="40" spans="1:23" ht="12.75" customHeight="1">
      <c r="A40" s="350"/>
      <c r="B40" s="331"/>
      <c r="C40" s="310"/>
      <c r="D40" s="346"/>
      <c r="E40" s="314"/>
      <c r="F40" s="312"/>
      <c r="G40" s="301"/>
      <c r="H40" s="391"/>
      <c r="I40" s="39" t="s">
        <v>45</v>
      </c>
      <c r="J40" s="137">
        <f>K40</f>
        <v>18</v>
      </c>
      <c r="K40" s="138">
        <v>18</v>
      </c>
      <c r="L40" s="138"/>
      <c r="M40" s="139"/>
      <c r="N40" s="13">
        <f>O40+Q40</f>
        <v>17</v>
      </c>
      <c r="O40" s="8">
        <v>17</v>
      </c>
      <c r="P40" s="8"/>
      <c r="Q40" s="9"/>
      <c r="R40" s="86">
        <f>S40</f>
        <v>0</v>
      </c>
      <c r="S40" s="87"/>
      <c r="T40" s="87"/>
      <c r="U40" s="88"/>
      <c r="V40" s="234">
        <v>20</v>
      </c>
      <c r="W40" s="234">
        <v>20</v>
      </c>
    </row>
    <row r="41" spans="1:23" ht="12.75" customHeight="1" thickBot="1">
      <c r="A41" s="351"/>
      <c r="B41" s="332"/>
      <c r="C41" s="311"/>
      <c r="D41" s="347"/>
      <c r="E41" s="315"/>
      <c r="F41" s="299"/>
      <c r="G41" s="302"/>
      <c r="H41" s="392"/>
      <c r="I41" s="111" t="s">
        <v>15</v>
      </c>
      <c r="J41" s="80">
        <f>K41+M41</f>
        <v>24</v>
      </c>
      <c r="K41" s="81">
        <f>K39+K40</f>
        <v>24</v>
      </c>
      <c r="L41" s="81"/>
      <c r="M41" s="82"/>
      <c r="N41" s="80">
        <f>N39+N40</f>
        <v>37</v>
      </c>
      <c r="O41" s="246">
        <f>O39+O40</f>
        <v>37</v>
      </c>
      <c r="P41" s="81"/>
      <c r="Q41" s="82"/>
      <c r="R41" s="80">
        <f>S41+U41</f>
        <v>0</v>
      </c>
      <c r="S41" s="81">
        <f>S39+S40</f>
        <v>0</v>
      </c>
      <c r="T41" s="81"/>
      <c r="U41" s="82"/>
      <c r="V41" s="231">
        <f>V39+V40</f>
        <v>40</v>
      </c>
      <c r="W41" s="231">
        <f>W39+W40</f>
        <v>40</v>
      </c>
    </row>
    <row r="42" spans="1:23" ht="12.75" customHeight="1">
      <c r="A42" s="348" t="s">
        <v>12</v>
      </c>
      <c r="B42" s="330" t="s">
        <v>11</v>
      </c>
      <c r="C42" s="309" t="s">
        <v>21</v>
      </c>
      <c r="D42" s="380" t="s">
        <v>165</v>
      </c>
      <c r="E42" s="313" t="s">
        <v>145</v>
      </c>
      <c r="F42" s="298" t="s">
        <v>20</v>
      </c>
      <c r="G42" s="300" t="s">
        <v>75</v>
      </c>
      <c r="H42" s="390" t="s">
        <v>78</v>
      </c>
      <c r="I42" s="178" t="s">
        <v>45</v>
      </c>
      <c r="J42" s="131">
        <f>M42</f>
        <v>716.8</v>
      </c>
      <c r="K42" s="132"/>
      <c r="L42" s="132"/>
      <c r="M42" s="181">
        <f>810-93.2</f>
        <v>716.8</v>
      </c>
      <c r="N42" s="247">
        <f aca="true" t="shared" si="0" ref="N42:N48">O42+Q42</f>
        <v>717</v>
      </c>
      <c r="O42" s="5"/>
      <c r="P42" s="5"/>
      <c r="Q42" s="6">
        <f>517+200</f>
        <v>717</v>
      </c>
      <c r="R42" s="83">
        <f>U42</f>
        <v>0</v>
      </c>
      <c r="S42" s="84"/>
      <c r="T42" s="84"/>
      <c r="U42" s="182"/>
      <c r="V42" s="224">
        <v>600</v>
      </c>
      <c r="W42" s="248">
        <v>600</v>
      </c>
    </row>
    <row r="43" spans="1:23" ht="12.75" customHeight="1">
      <c r="A43" s="349"/>
      <c r="B43" s="352"/>
      <c r="C43" s="406"/>
      <c r="D43" s="328"/>
      <c r="E43" s="343"/>
      <c r="F43" s="344"/>
      <c r="G43" s="301"/>
      <c r="H43" s="391"/>
      <c r="I43" s="183" t="s">
        <v>90</v>
      </c>
      <c r="J43" s="134">
        <f>M43</f>
        <v>0</v>
      </c>
      <c r="K43" s="135"/>
      <c r="L43" s="135"/>
      <c r="M43" s="184"/>
      <c r="N43" s="7">
        <f t="shared" si="0"/>
        <v>11.9</v>
      </c>
      <c r="O43" s="249"/>
      <c r="P43" s="8"/>
      <c r="Q43" s="248">
        <v>11.9</v>
      </c>
      <c r="R43" s="92">
        <f>U43</f>
        <v>0</v>
      </c>
      <c r="S43" s="93"/>
      <c r="T43" s="93"/>
      <c r="U43" s="185"/>
      <c r="V43" s="225">
        <v>35.7</v>
      </c>
      <c r="W43" s="248">
        <v>11.9</v>
      </c>
    </row>
    <row r="44" spans="1:23" ht="12.75" customHeight="1">
      <c r="A44" s="349"/>
      <c r="B44" s="352"/>
      <c r="C44" s="406"/>
      <c r="D44" s="328"/>
      <c r="E44" s="343"/>
      <c r="F44" s="344"/>
      <c r="G44" s="301"/>
      <c r="H44" s="391"/>
      <c r="I44" s="183" t="s">
        <v>14</v>
      </c>
      <c r="J44" s="134">
        <f>M44</f>
        <v>55</v>
      </c>
      <c r="K44" s="135"/>
      <c r="L44" s="135"/>
      <c r="M44" s="184">
        <v>55</v>
      </c>
      <c r="N44" s="7">
        <f t="shared" si="0"/>
        <v>100</v>
      </c>
      <c r="O44" s="249"/>
      <c r="P44" s="8"/>
      <c r="Q44" s="248">
        <v>100</v>
      </c>
      <c r="R44" s="92">
        <f>U44</f>
        <v>0</v>
      </c>
      <c r="S44" s="93"/>
      <c r="T44" s="93"/>
      <c r="U44" s="185"/>
      <c r="V44" s="225"/>
      <c r="W44" s="248"/>
    </row>
    <row r="45" spans="1:23" ht="11.25" customHeight="1">
      <c r="A45" s="350"/>
      <c r="B45" s="331"/>
      <c r="C45" s="310"/>
      <c r="D45" s="381"/>
      <c r="E45" s="314"/>
      <c r="F45" s="312"/>
      <c r="G45" s="301"/>
      <c r="H45" s="391"/>
      <c r="I45" s="186" t="s">
        <v>42</v>
      </c>
      <c r="J45" s="137">
        <f>M45</f>
        <v>0</v>
      </c>
      <c r="K45" s="138"/>
      <c r="L45" s="138"/>
      <c r="M45" s="184"/>
      <c r="N45" s="7">
        <f t="shared" si="0"/>
        <v>135</v>
      </c>
      <c r="O45" s="250"/>
      <c r="P45" s="8"/>
      <c r="Q45" s="248">
        <v>135</v>
      </c>
      <c r="R45" s="92">
        <f>U45</f>
        <v>0</v>
      </c>
      <c r="S45" s="87"/>
      <c r="T45" s="87"/>
      <c r="U45" s="187"/>
      <c r="V45" s="234">
        <v>405</v>
      </c>
      <c r="W45" s="239">
        <v>135</v>
      </c>
    </row>
    <row r="46" spans="1:23" ht="12.75" customHeight="1">
      <c r="A46" s="382"/>
      <c r="B46" s="371"/>
      <c r="C46" s="464"/>
      <c r="D46" s="329"/>
      <c r="E46" s="389"/>
      <c r="F46" s="363"/>
      <c r="G46" s="301"/>
      <c r="H46" s="391"/>
      <c r="I46" s="188" t="s">
        <v>132</v>
      </c>
      <c r="J46" s="140"/>
      <c r="K46" s="141"/>
      <c r="L46" s="141"/>
      <c r="M46" s="189"/>
      <c r="N46" s="7">
        <f t="shared" si="0"/>
        <v>11.9</v>
      </c>
      <c r="O46" s="55"/>
      <c r="P46" s="8"/>
      <c r="Q46" s="251">
        <v>11.9</v>
      </c>
      <c r="R46" s="92">
        <f>U46</f>
        <v>0</v>
      </c>
      <c r="S46" s="97"/>
      <c r="T46" s="97"/>
      <c r="U46" s="190"/>
      <c r="V46" s="234">
        <v>35.7</v>
      </c>
      <c r="W46" s="239">
        <v>11.9</v>
      </c>
    </row>
    <row r="47" spans="1:23" ht="12.75" customHeight="1" thickBot="1">
      <c r="A47" s="382"/>
      <c r="B47" s="371"/>
      <c r="C47" s="464"/>
      <c r="D47" s="329"/>
      <c r="E47" s="389"/>
      <c r="F47" s="363"/>
      <c r="G47" s="301"/>
      <c r="H47" s="391"/>
      <c r="I47" s="113" t="s">
        <v>15</v>
      </c>
      <c r="J47" s="77">
        <f>K47+M47</f>
        <v>771.8</v>
      </c>
      <c r="K47" s="78">
        <f>K42</f>
        <v>0</v>
      </c>
      <c r="L47" s="78"/>
      <c r="M47" s="191">
        <f>M42+M45+M43+M44+M46</f>
        <v>771.8</v>
      </c>
      <c r="N47" s="80">
        <f t="shared" si="0"/>
        <v>975.8</v>
      </c>
      <c r="O47" s="78">
        <f>O42</f>
        <v>0</v>
      </c>
      <c r="P47" s="78"/>
      <c r="Q47" s="79">
        <f>Q42+Q45+Q43+Q44+Q46</f>
        <v>975.8</v>
      </c>
      <c r="R47" s="77">
        <f>S47+U47</f>
        <v>0</v>
      </c>
      <c r="S47" s="78">
        <f>S42</f>
        <v>0</v>
      </c>
      <c r="T47" s="78"/>
      <c r="U47" s="79">
        <f>U42+U45+U43+U44+U46</f>
        <v>0</v>
      </c>
      <c r="V47" s="252">
        <f>V42+V45+V43+V44+V46</f>
        <v>1076.4</v>
      </c>
      <c r="W47" s="230">
        <f>W42+W45+W43+W44+W46</f>
        <v>758.8</v>
      </c>
    </row>
    <row r="48" spans="1:23" ht="13.5" customHeight="1" thickBot="1">
      <c r="A48" s="32" t="s">
        <v>12</v>
      </c>
      <c r="B48" s="33" t="s">
        <v>11</v>
      </c>
      <c r="C48" s="372" t="s">
        <v>19</v>
      </c>
      <c r="D48" s="372"/>
      <c r="E48" s="372"/>
      <c r="F48" s="372"/>
      <c r="G48" s="372"/>
      <c r="H48" s="372"/>
      <c r="I48" s="373"/>
      <c r="J48" s="34">
        <f>K48+M48</f>
        <v>1361.5</v>
      </c>
      <c r="K48" s="35">
        <f>K47+K41+K38+K35+K32+K28</f>
        <v>496.5</v>
      </c>
      <c r="L48" s="124">
        <f>L47+L41+L38+L35+L32+L28</f>
        <v>0</v>
      </c>
      <c r="M48" s="216">
        <f>M47+M41+M38+M35+M32+M28</f>
        <v>865</v>
      </c>
      <c r="N48" s="34">
        <f t="shared" si="0"/>
        <v>2294</v>
      </c>
      <c r="O48" s="35">
        <f>O47+O41+O38+O35+O32+O28</f>
        <v>1318.2</v>
      </c>
      <c r="P48" s="35">
        <f>P47+P41+P38+P35+P32+P28</f>
        <v>0</v>
      </c>
      <c r="Q48" s="238">
        <f>Q47+Q41+Q38+Q35+Q32+Q28</f>
        <v>975.8</v>
      </c>
      <c r="R48" s="34">
        <f>S48+U48</f>
        <v>0</v>
      </c>
      <c r="S48" s="35">
        <f>S47+S41+S38+S35+S32+S28</f>
        <v>0</v>
      </c>
      <c r="T48" s="192">
        <f>T47+T41+T38+T35+T32+T28</f>
        <v>0</v>
      </c>
      <c r="U48" s="57">
        <f>U47+U41+U38+U35+U32+U28</f>
        <v>0</v>
      </c>
      <c r="V48" s="253">
        <f>V47+V41+V38+V35+V32+V28</f>
        <v>2546.4</v>
      </c>
      <c r="W48" s="254">
        <f>W47+W41+W38+W35+W32+W28</f>
        <v>2228.8</v>
      </c>
    </row>
    <row r="49" spans="1:23" ht="15" customHeight="1" thickBot="1">
      <c r="A49" s="105" t="s">
        <v>12</v>
      </c>
      <c r="B49" s="112" t="s">
        <v>16</v>
      </c>
      <c r="C49" s="340" t="s">
        <v>62</v>
      </c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2"/>
    </row>
    <row r="50" spans="1:23" ht="14.25" customHeight="1">
      <c r="A50" s="348" t="s">
        <v>12</v>
      </c>
      <c r="B50" s="330" t="s">
        <v>16</v>
      </c>
      <c r="C50" s="355" t="s">
        <v>12</v>
      </c>
      <c r="D50" s="360" t="s">
        <v>63</v>
      </c>
      <c r="E50" s="338"/>
      <c r="F50" s="298" t="s">
        <v>20</v>
      </c>
      <c r="G50" s="300" t="s">
        <v>75</v>
      </c>
      <c r="H50" s="298" t="s">
        <v>78</v>
      </c>
      <c r="I50" s="38" t="s">
        <v>14</v>
      </c>
      <c r="J50" s="131">
        <f>K50</f>
        <v>335</v>
      </c>
      <c r="K50" s="132">
        <v>335</v>
      </c>
      <c r="L50" s="132"/>
      <c r="M50" s="133"/>
      <c r="N50" s="64">
        <f>O50+Q50</f>
        <v>330</v>
      </c>
      <c r="O50" s="65">
        <v>330</v>
      </c>
      <c r="P50" s="5"/>
      <c r="Q50" s="6"/>
      <c r="R50" s="83">
        <f>S50</f>
        <v>0</v>
      </c>
      <c r="S50" s="84"/>
      <c r="T50" s="84"/>
      <c r="U50" s="85"/>
      <c r="V50" s="255">
        <v>340</v>
      </c>
      <c r="W50" s="229">
        <v>340</v>
      </c>
    </row>
    <row r="51" spans="1:23" ht="16.5" customHeight="1" thickBot="1">
      <c r="A51" s="351"/>
      <c r="B51" s="332"/>
      <c r="C51" s="356"/>
      <c r="D51" s="362"/>
      <c r="E51" s="339"/>
      <c r="F51" s="299"/>
      <c r="G51" s="302"/>
      <c r="H51" s="299"/>
      <c r="I51" s="111" t="s">
        <v>15</v>
      </c>
      <c r="J51" s="80">
        <f>K51+M51</f>
        <v>335</v>
      </c>
      <c r="K51" s="81">
        <f>K50</f>
        <v>335</v>
      </c>
      <c r="L51" s="81"/>
      <c r="M51" s="82"/>
      <c r="N51" s="80">
        <f>N50</f>
        <v>330</v>
      </c>
      <c r="O51" s="81">
        <f>O50</f>
        <v>330</v>
      </c>
      <c r="P51" s="81"/>
      <c r="Q51" s="82"/>
      <c r="R51" s="80">
        <f>S51+U51</f>
        <v>0</v>
      </c>
      <c r="S51" s="81">
        <f>S50</f>
        <v>0</v>
      </c>
      <c r="T51" s="81"/>
      <c r="U51" s="82"/>
      <c r="V51" s="256">
        <f>V50</f>
        <v>340</v>
      </c>
      <c r="W51" s="232">
        <f>W50</f>
        <v>340</v>
      </c>
    </row>
    <row r="52" spans="1:23" ht="15" customHeight="1" thickBot="1">
      <c r="A52" s="32" t="s">
        <v>12</v>
      </c>
      <c r="B52" s="33" t="s">
        <v>16</v>
      </c>
      <c r="C52" s="372" t="s">
        <v>19</v>
      </c>
      <c r="D52" s="372"/>
      <c r="E52" s="372"/>
      <c r="F52" s="372"/>
      <c r="G52" s="372"/>
      <c r="H52" s="372"/>
      <c r="I52" s="373"/>
      <c r="J52" s="34">
        <f>M52+K52</f>
        <v>335</v>
      </c>
      <c r="K52" s="35">
        <f>K51</f>
        <v>335</v>
      </c>
      <c r="L52" s="35">
        <f>L51</f>
        <v>0</v>
      </c>
      <c r="M52" s="35">
        <f>M51</f>
        <v>0</v>
      </c>
      <c r="N52" s="34">
        <f>Q52+O52</f>
        <v>330</v>
      </c>
      <c r="O52" s="35">
        <f>O51</f>
        <v>330</v>
      </c>
      <c r="P52" s="35">
        <f>P51</f>
        <v>0</v>
      </c>
      <c r="Q52" s="35">
        <f>Q51</f>
        <v>0</v>
      </c>
      <c r="R52" s="34">
        <f>U52+S52</f>
        <v>0</v>
      </c>
      <c r="S52" s="35">
        <f>S51</f>
        <v>0</v>
      </c>
      <c r="T52" s="35">
        <f>T51</f>
        <v>0</v>
      </c>
      <c r="U52" s="35">
        <f>U51</f>
        <v>0</v>
      </c>
      <c r="V52" s="57">
        <f>V51</f>
        <v>340</v>
      </c>
      <c r="W52" s="253">
        <f>W51</f>
        <v>340</v>
      </c>
    </row>
    <row r="53" spans="1:23" ht="15.75" customHeight="1" thickBot="1">
      <c r="A53" s="105" t="s">
        <v>12</v>
      </c>
      <c r="B53" s="112" t="s">
        <v>20</v>
      </c>
      <c r="C53" s="340" t="s">
        <v>66</v>
      </c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2"/>
    </row>
    <row r="54" spans="1:23" ht="13.5" customHeight="1">
      <c r="A54" s="348" t="s">
        <v>12</v>
      </c>
      <c r="B54" s="330" t="s">
        <v>20</v>
      </c>
      <c r="C54" s="309" t="s">
        <v>12</v>
      </c>
      <c r="D54" s="345" t="s">
        <v>61</v>
      </c>
      <c r="E54" s="313" t="s">
        <v>137</v>
      </c>
      <c r="F54" s="298" t="s">
        <v>21</v>
      </c>
      <c r="G54" s="300" t="s">
        <v>75</v>
      </c>
      <c r="H54" s="298" t="s">
        <v>78</v>
      </c>
      <c r="I54" s="38" t="s">
        <v>14</v>
      </c>
      <c r="J54" s="131">
        <f>K54</f>
        <v>200</v>
      </c>
      <c r="K54" s="132">
        <v>200</v>
      </c>
      <c r="L54" s="132"/>
      <c r="M54" s="133"/>
      <c r="N54" s="4">
        <f>SUM(Q54+O54)</f>
        <v>200</v>
      </c>
      <c r="O54" s="5">
        <v>160</v>
      </c>
      <c r="P54" s="5"/>
      <c r="Q54" s="6">
        <v>40</v>
      </c>
      <c r="R54" s="83">
        <f>S54</f>
        <v>0</v>
      </c>
      <c r="S54" s="84"/>
      <c r="T54" s="84"/>
      <c r="U54" s="85"/>
      <c r="V54" s="224">
        <v>200</v>
      </c>
      <c r="W54" s="229">
        <v>200</v>
      </c>
    </row>
    <row r="55" spans="1:23" ht="12.75" customHeight="1" hidden="1">
      <c r="A55" s="350"/>
      <c r="B55" s="331"/>
      <c r="C55" s="310"/>
      <c r="D55" s="346"/>
      <c r="E55" s="314"/>
      <c r="F55" s="312"/>
      <c r="G55" s="301"/>
      <c r="H55" s="312"/>
      <c r="I55" s="39"/>
      <c r="J55" s="137"/>
      <c r="K55" s="138"/>
      <c r="L55" s="138"/>
      <c r="M55" s="139"/>
      <c r="N55" s="7"/>
      <c r="O55" s="8"/>
      <c r="P55" s="8"/>
      <c r="Q55" s="9"/>
      <c r="R55" s="86"/>
      <c r="S55" s="87"/>
      <c r="T55" s="87"/>
      <c r="U55" s="88"/>
      <c r="V55" s="245"/>
      <c r="W55" s="240"/>
    </row>
    <row r="56" spans="1:23" ht="15.75" customHeight="1" thickBot="1">
      <c r="A56" s="351"/>
      <c r="B56" s="332"/>
      <c r="C56" s="311"/>
      <c r="D56" s="347"/>
      <c r="E56" s="315"/>
      <c r="F56" s="299"/>
      <c r="G56" s="302"/>
      <c r="H56" s="299"/>
      <c r="I56" s="111" t="s">
        <v>15</v>
      </c>
      <c r="J56" s="80">
        <f>K56+M56</f>
        <v>200</v>
      </c>
      <c r="K56" s="81">
        <f>K54</f>
        <v>200</v>
      </c>
      <c r="L56" s="81"/>
      <c r="M56" s="82"/>
      <c r="N56" s="80">
        <f>N54</f>
        <v>200</v>
      </c>
      <c r="O56" s="81">
        <f>O54</f>
        <v>160</v>
      </c>
      <c r="P56" s="81"/>
      <c r="Q56" s="81">
        <f>Q54</f>
        <v>40</v>
      </c>
      <c r="R56" s="80">
        <f>S56+U56</f>
        <v>0</v>
      </c>
      <c r="S56" s="81">
        <f>S54</f>
        <v>0</v>
      </c>
      <c r="T56" s="81"/>
      <c r="U56" s="82"/>
      <c r="V56" s="231">
        <f>V54</f>
        <v>200</v>
      </c>
      <c r="W56" s="232">
        <f>W54</f>
        <v>200</v>
      </c>
    </row>
    <row r="57" spans="1:23" ht="15" customHeight="1">
      <c r="A57" s="348" t="s">
        <v>12</v>
      </c>
      <c r="B57" s="330" t="s">
        <v>20</v>
      </c>
      <c r="C57" s="309" t="s">
        <v>11</v>
      </c>
      <c r="D57" s="346" t="s">
        <v>64</v>
      </c>
      <c r="E57" s="343" t="s">
        <v>138</v>
      </c>
      <c r="F57" s="344" t="s">
        <v>20</v>
      </c>
      <c r="G57" s="300" t="s">
        <v>75</v>
      </c>
      <c r="H57" s="344" t="s">
        <v>78</v>
      </c>
      <c r="I57" s="38" t="s">
        <v>14</v>
      </c>
      <c r="J57" s="131">
        <f>K57</f>
        <v>35</v>
      </c>
      <c r="K57" s="132">
        <v>35</v>
      </c>
      <c r="L57" s="132"/>
      <c r="M57" s="133"/>
      <c r="N57" s="64">
        <f>O57+Q57</f>
        <v>60</v>
      </c>
      <c r="O57" s="65">
        <v>60</v>
      </c>
      <c r="P57" s="44"/>
      <c r="Q57" s="6"/>
      <c r="R57" s="83">
        <f>S57</f>
        <v>0</v>
      </c>
      <c r="S57" s="84"/>
      <c r="T57" s="84"/>
      <c r="U57" s="85"/>
      <c r="V57" s="224">
        <v>60</v>
      </c>
      <c r="W57" s="229">
        <v>60</v>
      </c>
    </row>
    <row r="58" spans="1:23" ht="13.5" customHeight="1">
      <c r="A58" s="350"/>
      <c r="B58" s="331"/>
      <c r="C58" s="310"/>
      <c r="D58" s="346"/>
      <c r="E58" s="314"/>
      <c r="F58" s="312"/>
      <c r="G58" s="301"/>
      <c r="H58" s="312"/>
      <c r="I58" s="39" t="s">
        <v>90</v>
      </c>
      <c r="J58" s="137">
        <f>K58+M58</f>
        <v>0</v>
      </c>
      <c r="K58" s="138"/>
      <c r="L58" s="138"/>
      <c r="M58" s="139"/>
      <c r="N58" s="7">
        <f>Q58</f>
        <v>0</v>
      </c>
      <c r="O58" s="8"/>
      <c r="P58" s="8"/>
      <c r="Q58" s="9"/>
      <c r="R58" s="86">
        <f>S58+U58</f>
        <v>0</v>
      </c>
      <c r="S58" s="87"/>
      <c r="T58" s="87"/>
      <c r="U58" s="88"/>
      <c r="V58" s="245"/>
      <c r="W58" s="240"/>
    </row>
    <row r="59" spans="1:23" ht="14.25" customHeight="1" thickBot="1">
      <c r="A59" s="351"/>
      <c r="B59" s="332"/>
      <c r="C59" s="311"/>
      <c r="D59" s="347"/>
      <c r="E59" s="315"/>
      <c r="F59" s="299"/>
      <c r="G59" s="302"/>
      <c r="H59" s="299"/>
      <c r="I59" s="111" t="s">
        <v>15</v>
      </c>
      <c r="J59" s="80">
        <f>K59+M59</f>
        <v>35</v>
      </c>
      <c r="K59" s="81">
        <f>K57+K58</f>
        <v>35</v>
      </c>
      <c r="L59" s="81">
        <f>L57+L58</f>
        <v>0</v>
      </c>
      <c r="M59" s="81">
        <f>M57+M58</f>
        <v>0</v>
      </c>
      <c r="N59" s="80">
        <f>O59+Q59</f>
        <v>60</v>
      </c>
      <c r="O59" s="81">
        <f>O57+O58</f>
        <v>60</v>
      </c>
      <c r="P59" s="81">
        <f>P57+P58</f>
        <v>0</v>
      </c>
      <c r="Q59" s="81">
        <f>Q57+Q58</f>
        <v>0</v>
      </c>
      <c r="R59" s="80">
        <f>S59+U59</f>
        <v>0</v>
      </c>
      <c r="S59" s="81">
        <f>S57+S58</f>
        <v>0</v>
      </c>
      <c r="T59" s="81">
        <f>T57+T58</f>
        <v>0</v>
      </c>
      <c r="U59" s="81">
        <f>U57+U58</f>
        <v>0</v>
      </c>
      <c r="V59" s="231">
        <f>V57</f>
        <v>60</v>
      </c>
      <c r="W59" s="232">
        <f>W57</f>
        <v>60</v>
      </c>
    </row>
    <row r="60" spans="1:23" ht="14.25" customHeight="1">
      <c r="A60" s="279" t="s">
        <v>12</v>
      </c>
      <c r="B60" s="368" t="s">
        <v>20</v>
      </c>
      <c r="C60" s="288" t="s">
        <v>16</v>
      </c>
      <c r="D60" s="345" t="s">
        <v>100</v>
      </c>
      <c r="E60" s="291"/>
      <c r="F60" s="306" t="s">
        <v>18</v>
      </c>
      <c r="G60" s="300" t="s">
        <v>75</v>
      </c>
      <c r="H60" s="344" t="s">
        <v>52</v>
      </c>
      <c r="I60" s="38" t="s">
        <v>14</v>
      </c>
      <c r="J60" s="137">
        <f>K60</f>
        <v>10.3</v>
      </c>
      <c r="K60" s="138">
        <v>10.3</v>
      </c>
      <c r="L60" s="138"/>
      <c r="M60" s="139"/>
      <c r="N60" s="7">
        <f>O60+Q60</f>
        <v>17.8</v>
      </c>
      <c r="O60" s="8">
        <v>17.8</v>
      </c>
      <c r="P60" s="8"/>
      <c r="Q60" s="9"/>
      <c r="R60" s="86">
        <f>S60</f>
        <v>0</v>
      </c>
      <c r="S60" s="87"/>
      <c r="T60" s="87"/>
      <c r="U60" s="88"/>
      <c r="V60" s="257">
        <v>20</v>
      </c>
      <c r="W60" s="258">
        <v>20</v>
      </c>
    </row>
    <row r="61" spans="1:23" ht="14.25" customHeight="1">
      <c r="A61" s="280"/>
      <c r="B61" s="369"/>
      <c r="C61" s="289"/>
      <c r="D61" s="346"/>
      <c r="E61" s="292"/>
      <c r="F61" s="307"/>
      <c r="G61" s="301"/>
      <c r="H61" s="312"/>
      <c r="I61" s="39"/>
      <c r="J61" s="137"/>
      <c r="K61" s="138"/>
      <c r="L61" s="138"/>
      <c r="M61" s="139"/>
      <c r="N61" s="7"/>
      <c r="O61" s="8"/>
      <c r="P61" s="8"/>
      <c r="Q61" s="9"/>
      <c r="R61" s="86"/>
      <c r="S61" s="87"/>
      <c r="T61" s="87"/>
      <c r="U61" s="88"/>
      <c r="V61" s="245"/>
      <c r="W61" s="240"/>
    </row>
    <row r="62" spans="1:23" ht="14.25" customHeight="1" thickBot="1">
      <c r="A62" s="281"/>
      <c r="B62" s="370"/>
      <c r="C62" s="290"/>
      <c r="D62" s="347"/>
      <c r="E62" s="293"/>
      <c r="F62" s="308"/>
      <c r="G62" s="302"/>
      <c r="H62" s="299"/>
      <c r="I62" s="111" t="s">
        <v>15</v>
      </c>
      <c r="J62" s="80">
        <f>K62+M62</f>
        <v>10.3</v>
      </c>
      <c r="K62" s="81">
        <f>K60</f>
        <v>10.3</v>
      </c>
      <c r="L62" s="81"/>
      <c r="M62" s="82"/>
      <c r="N62" s="80">
        <f>N60</f>
        <v>17.8</v>
      </c>
      <c r="O62" s="81">
        <f>O60</f>
        <v>17.8</v>
      </c>
      <c r="P62" s="81"/>
      <c r="Q62" s="82"/>
      <c r="R62" s="80">
        <f>S62+U62</f>
        <v>0</v>
      </c>
      <c r="S62" s="81">
        <f>S60</f>
        <v>0</v>
      </c>
      <c r="T62" s="81"/>
      <c r="U62" s="82"/>
      <c r="V62" s="231">
        <f>V60</f>
        <v>20</v>
      </c>
      <c r="W62" s="232">
        <f>W60</f>
        <v>20</v>
      </c>
    </row>
    <row r="63" spans="1:23" ht="14.25" customHeight="1">
      <c r="A63" s="279" t="s">
        <v>12</v>
      </c>
      <c r="B63" s="368" t="s">
        <v>20</v>
      </c>
      <c r="C63" s="288" t="s">
        <v>20</v>
      </c>
      <c r="D63" s="345" t="s">
        <v>101</v>
      </c>
      <c r="E63" s="291"/>
      <c r="F63" s="306" t="s">
        <v>18</v>
      </c>
      <c r="G63" s="300" t="s">
        <v>75</v>
      </c>
      <c r="H63" s="306" t="s">
        <v>53</v>
      </c>
      <c r="I63" s="38" t="s">
        <v>14</v>
      </c>
      <c r="J63" s="137">
        <f>K63</f>
        <v>4.5</v>
      </c>
      <c r="K63" s="138">
        <v>4.5</v>
      </c>
      <c r="L63" s="138"/>
      <c r="M63" s="139"/>
      <c r="N63" s="7">
        <f>O63+Q63</f>
        <v>6.8</v>
      </c>
      <c r="O63" s="8">
        <v>6.8</v>
      </c>
      <c r="P63" s="8"/>
      <c r="Q63" s="9"/>
      <c r="R63" s="86">
        <f>S63</f>
        <v>0</v>
      </c>
      <c r="S63" s="87"/>
      <c r="T63" s="87"/>
      <c r="U63" s="88"/>
      <c r="V63" s="257">
        <v>8</v>
      </c>
      <c r="W63" s="258">
        <v>8</v>
      </c>
    </row>
    <row r="64" spans="1:23" ht="14.25" customHeight="1">
      <c r="A64" s="280"/>
      <c r="B64" s="369"/>
      <c r="C64" s="289"/>
      <c r="D64" s="346"/>
      <c r="E64" s="292"/>
      <c r="F64" s="307"/>
      <c r="G64" s="301"/>
      <c r="H64" s="307"/>
      <c r="I64" s="39"/>
      <c r="J64" s="137"/>
      <c r="K64" s="138"/>
      <c r="L64" s="138"/>
      <c r="M64" s="139"/>
      <c r="N64" s="7"/>
      <c r="O64" s="8"/>
      <c r="P64" s="8"/>
      <c r="Q64" s="9"/>
      <c r="R64" s="86"/>
      <c r="S64" s="87"/>
      <c r="T64" s="87"/>
      <c r="U64" s="88"/>
      <c r="V64" s="245"/>
      <c r="W64" s="240"/>
    </row>
    <row r="65" spans="1:23" ht="14.25" customHeight="1" thickBot="1">
      <c r="A65" s="281"/>
      <c r="B65" s="370"/>
      <c r="C65" s="290"/>
      <c r="D65" s="347"/>
      <c r="E65" s="293"/>
      <c r="F65" s="308"/>
      <c r="G65" s="302"/>
      <c r="H65" s="308"/>
      <c r="I65" s="111" t="s">
        <v>15</v>
      </c>
      <c r="J65" s="80">
        <f>K65+M65</f>
        <v>4.5</v>
      </c>
      <c r="K65" s="81">
        <f>K63</f>
        <v>4.5</v>
      </c>
      <c r="L65" s="81"/>
      <c r="M65" s="82"/>
      <c r="N65" s="80">
        <f>N63</f>
        <v>6.8</v>
      </c>
      <c r="O65" s="81">
        <f>O63</f>
        <v>6.8</v>
      </c>
      <c r="P65" s="81"/>
      <c r="Q65" s="82"/>
      <c r="R65" s="80">
        <f>S65+U65</f>
        <v>0</v>
      </c>
      <c r="S65" s="81">
        <f>S63</f>
        <v>0</v>
      </c>
      <c r="T65" s="81"/>
      <c r="U65" s="82"/>
      <c r="V65" s="231">
        <f>V63</f>
        <v>8</v>
      </c>
      <c r="W65" s="232">
        <f>W63</f>
        <v>8</v>
      </c>
    </row>
    <row r="66" spans="1:23" ht="14.25" customHeight="1">
      <c r="A66" s="279" t="s">
        <v>12</v>
      </c>
      <c r="B66" s="368" t="s">
        <v>20</v>
      </c>
      <c r="C66" s="288" t="s">
        <v>18</v>
      </c>
      <c r="D66" s="345" t="s">
        <v>102</v>
      </c>
      <c r="E66" s="291"/>
      <c r="F66" s="306" t="s">
        <v>18</v>
      </c>
      <c r="G66" s="300" t="s">
        <v>75</v>
      </c>
      <c r="H66" s="306" t="s">
        <v>54</v>
      </c>
      <c r="I66" s="38" t="s">
        <v>14</v>
      </c>
      <c r="J66" s="137">
        <f>K66</f>
        <v>3.5</v>
      </c>
      <c r="K66" s="138">
        <v>3.5</v>
      </c>
      <c r="L66" s="138"/>
      <c r="M66" s="139"/>
      <c r="N66" s="7">
        <f>O66+Q66</f>
        <v>5.7</v>
      </c>
      <c r="O66" s="8">
        <v>5.7</v>
      </c>
      <c r="P66" s="8"/>
      <c r="Q66" s="9"/>
      <c r="R66" s="86">
        <f>S66</f>
        <v>0</v>
      </c>
      <c r="S66" s="87"/>
      <c r="T66" s="87"/>
      <c r="U66" s="88"/>
      <c r="V66" s="257">
        <v>6</v>
      </c>
      <c r="W66" s="258">
        <v>6</v>
      </c>
    </row>
    <row r="67" spans="1:23" ht="12" customHeight="1">
      <c r="A67" s="280"/>
      <c r="B67" s="369"/>
      <c r="C67" s="289"/>
      <c r="D67" s="346"/>
      <c r="E67" s="292"/>
      <c r="F67" s="307"/>
      <c r="G67" s="301"/>
      <c r="H67" s="307"/>
      <c r="I67" s="39"/>
      <c r="J67" s="137"/>
      <c r="K67" s="138"/>
      <c r="L67" s="138"/>
      <c r="M67" s="139"/>
      <c r="N67" s="7"/>
      <c r="O67" s="8"/>
      <c r="P67" s="8"/>
      <c r="Q67" s="9"/>
      <c r="R67" s="86"/>
      <c r="S67" s="87"/>
      <c r="T67" s="87"/>
      <c r="U67" s="88"/>
      <c r="V67" s="245"/>
      <c r="W67" s="240"/>
    </row>
    <row r="68" spans="1:23" ht="14.25" customHeight="1" thickBot="1">
      <c r="A68" s="281"/>
      <c r="B68" s="370"/>
      <c r="C68" s="290"/>
      <c r="D68" s="347"/>
      <c r="E68" s="293"/>
      <c r="F68" s="308"/>
      <c r="G68" s="302"/>
      <c r="H68" s="308"/>
      <c r="I68" s="111" t="s">
        <v>15</v>
      </c>
      <c r="J68" s="80">
        <f>K68+M68</f>
        <v>3.5</v>
      </c>
      <c r="K68" s="81">
        <f>K66</f>
        <v>3.5</v>
      </c>
      <c r="L68" s="81"/>
      <c r="M68" s="82"/>
      <c r="N68" s="80">
        <f>N66</f>
        <v>5.7</v>
      </c>
      <c r="O68" s="81">
        <f>O66</f>
        <v>5.7</v>
      </c>
      <c r="P68" s="81"/>
      <c r="Q68" s="82"/>
      <c r="R68" s="80">
        <f>S68+U68</f>
        <v>0</v>
      </c>
      <c r="S68" s="81">
        <f>S66</f>
        <v>0</v>
      </c>
      <c r="T68" s="81"/>
      <c r="U68" s="82"/>
      <c r="V68" s="231">
        <f>V66</f>
        <v>6</v>
      </c>
      <c r="W68" s="232">
        <f>W66</f>
        <v>6</v>
      </c>
    </row>
    <row r="69" spans="1:23" ht="14.25" customHeight="1">
      <c r="A69" s="279" t="s">
        <v>12</v>
      </c>
      <c r="B69" s="368" t="s">
        <v>20</v>
      </c>
      <c r="C69" s="288" t="s">
        <v>21</v>
      </c>
      <c r="D69" s="345" t="s">
        <v>103</v>
      </c>
      <c r="E69" s="291"/>
      <c r="F69" s="306" t="s">
        <v>18</v>
      </c>
      <c r="G69" s="300" t="s">
        <v>75</v>
      </c>
      <c r="H69" s="306" t="s">
        <v>55</v>
      </c>
      <c r="I69" s="38" t="s">
        <v>14</v>
      </c>
      <c r="J69" s="137">
        <f>K69+M69</f>
        <v>410</v>
      </c>
      <c r="K69" s="138">
        <v>410</v>
      </c>
      <c r="L69" s="138"/>
      <c r="M69" s="139"/>
      <c r="N69" s="7">
        <f>O69+Q69</f>
        <v>696</v>
      </c>
      <c r="O69" s="8">
        <v>606</v>
      </c>
      <c r="P69" s="8"/>
      <c r="Q69" s="9">
        <v>90</v>
      </c>
      <c r="R69" s="86">
        <f>S69+U69</f>
        <v>0</v>
      </c>
      <c r="S69" s="87"/>
      <c r="T69" s="87"/>
      <c r="U69" s="88"/>
      <c r="V69" s="257">
        <v>500</v>
      </c>
      <c r="W69" s="258">
        <v>500</v>
      </c>
    </row>
    <row r="70" spans="1:23" ht="12.75" customHeight="1">
      <c r="A70" s="280"/>
      <c r="B70" s="369"/>
      <c r="C70" s="289"/>
      <c r="D70" s="346"/>
      <c r="E70" s="292"/>
      <c r="F70" s="307"/>
      <c r="G70" s="301"/>
      <c r="H70" s="307"/>
      <c r="I70" s="39"/>
      <c r="J70" s="137"/>
      <c r="K70" s="138"/>
      <c r="L70" s="138"/>
      <c r="M70" s="139"/>
      <c r="N70" s="7"/>
      <c r="O70" s="8"/>
      <c r="P70" s="8"/>
      <c r="Q70" s="9"/>
      <c r="R70" s="86"/>
      <c r="S70" s="87"/>
      <c r="T70" s="87"/>
      <c r="U70" s="88"/>
      <c r="V70" s="245"/>
      <c r="W70" s="240"/>
    </row>
    <row r="71" spans="1:23" ht="14.25" customHeight="1" thickBot="1">
      <c r="A71" s="281"/>
      <c r="B71" s="370"/>
      <c r="C71" s="290"/>
      <c r="D71" s="347"/>
      <c r="E71" s="293"/>
      <c r="F71" s="308"/>
      <c r="G71" s="302"/>
      <c r="H71" s="308"/>
      <c r="I71" s="111" t="s">
        <v>15</v>
      </c>
      <c r="J71" s="80">
        <f>K71+M71</f>
        <v>410</v>
      </c>
      <c r="K71" s="81">
        <f>K69</f>
        <v>410</v>
      </c>
      <c r="L71" s="81"/>
      <c r="M71" s="82">
        <f>M69</f>
        <v>0</v>
      </c>
      <c r="N71" s="80">
        <f>N69</f>
        <v>696</v>
      </c>
      <c r="O71" s="81">
        <f>O69</f>
        <v>606</v>
      </c>
      <c r="P71" s="81">
        <f>P69</f>
        <v>0</v>
      </c>
      <c r="Q71" s="81">
        <f>Q69</f>
        <v>90</v>
      </c>
      <c r="R71" s="80">
        <f>S71+U71</f>
        <v>0</v>
      </c>
      <c r="S71" s="81">
        <f>S69</f>
        <v>0</v>
      </c>
      <c r="T71" s="81"/>
      <c r="U71" s="82">
        <f>U69</f>
        <v>0</v>
      </c>
      <c r="V71" s="231">
        <f>V69</f>
        <v>500</v>
      </c>
      <c r="W71" s="232">
        <f>W69</f>
        <v>500</v>
      </c>
    </row>
    <row r="72" spans="1:23" ht="14.25" customHeight="1">
      <c r="A72" s="279" t="s">
        <v>12</v>
      </c>
      <c r="B72" s="368" t="s">
        <v>20</v>
      </c>
      <c r="C72" s="288" t="s">
        <v>13</v>
      </c>
      <c r="D72" s="345" t="s">
        <v>104</v>
      </c>
      <c r="E72" s="291"/>
      <c r="F72" s="306" t="s">
        <v>18</v>
      </c>
      <c r="G72" s="300" t="s">
        <v>75</v>
      </c>
      <c r="H72" s="306" t="s">
        <v>56</v>
      </c>
      <c r="I72" s="38" t="s">
        <v>14</v>
      </c>
      <c r="J72" s="137">
        <f>K72</f>
        <v>11.8</v>
      </c>
      <c r="K72" s="138">
        <v>11.8</v>
      </c>
      <c r="L72" s="138"/>
      <c r="M72" s="139"/>
      <c r="N72" s="7">
        <f>O72+Q72</f>
        <v>21.1</v>
      </c>
      <c r="O72" s="8">
        <v>21.1</v>
      </c>
      <c r="P72" s="8"/>
      <c r="Q72" s="210"/>
      <c r="R72" s="86">
        <f>S72</f>
        <v>0</v>
      </c>
      <c r="S72" s="87"/>
      <c r="T72" s="87"/>
      <c r="U72" s="88"/>
      <c r="V72" s="257">
        <v>20</v>
      </c>
      <c r="W72" s="258">
        <v>20</v>
      </c>
    </row>
    <row r="73" spans="1:23" ht="12.75" customHeight="1">
      <c r="A73" s="280"/>
      <c r="B73" s="369"/>
      <c r="C73" s="289"/>
      <c r="D73" s="346"/>
      <c r="E73" s="292"/>
      <c r="F73" s="307"/>
      <c r="G73" s="301"/>
      <c r="H73" s="307"/>
      <c r="I73" s="39"/>
      <c r="J73" s="137"/>
      <c r="K73" s="138"/>
      <c r="L73" s="138"/>
      <c r="M73" s="139"/>
      <c r="N73" s="7"/>
      <c r="O73" s="8"/>
      <c r="P73" s="8"/>
      <c r="Q73" s="210"/>
      <c r="R73" s="86"/>
      <c r="S73" s="87"/>
      <c r="T73" s="87"/>
      <c r="U73" s="88"/>
      <c r="V73" s="245"/>
      <c r="W73" s="240"/>
    </row>
    <row r="74" spans="1:23" ht="14.25" customHeight="1" thickBot="1">
      <c r="A74" s="281"/>
      <c r="B74" s="370"/>
      <c r="C74" s="290"/>
      <c r="D74" s="347"/>
      <c r="E74" s="293"/>
      <c r="F74" s="308"/>
      <c r="G74" s="302"/>
      <c r="H74" s="308"/>
      <c r="I74" s="111" t="s">
        <v>15</v>
      </c>
      <c r="J74" s="80">
        <f>K74+M74</f>
        <v>11.8</v>
      </c>
      <c r="K74" s="81">
        <f>K72</f>
        <v>11.8</v>
      </c>
      <c r="L74" s="81"/>
      <c r="M74" s="82"/>
      <c r="N74" s="80">
        <f>N72</f>
        <v>21.1</v>
      </c>
      <c r="O74" s="81">
        <f>O72</f>
        <v>21.1</v>
      </c>
      <c r="P74" s="81"/>
      <c r="Q74" s="166"/>
      <c r="R74" s="80">
        <f>S74+U74</f>
        <v>0</v>
      </c>
      <c r="S74" s="81">
        <f>S72</f>
        <v>0</v>
      </c>
      <c r="T74" s="81"/>
      <c r="U74" s="82"/>
      <c r="V74" s="231">
        <f>V72</f>
        <v>20</v>
      </c>
      <c r="W74" s="232">
        <f>W72</f>
        <v>20</v>
      </c>
    </row>
    <row r="75" spans="1:23" ht="14.25" customHeight="1">
      <c r="A75" s="279" t="s">
        <v>12</v>
      </c>
      <c r="B75" s="368" t="s">
        <v>20</v>
      </c>
      <c r="C75" s="288" t="s">
        <v>43</v>
      </c>
      <c r="D75" s="345" t="s">
        <v>105</v>
      </c>
      <c r="E75" s="291"/>
      <c r="F75" s="306" t="s">
        <v>18</v>
      </c>
      <c r="G75" s="300" t="s">
        <v>75</v>
      </c>
      <c r="H75" s="306" t="s">
        <v>57</v>
      </c>
      <c r="I75" s="38" t="s">
        <v>14</v>
      </c>
      <c r="J75" s="137">
        <f>K75</f>
        <v>7</v>
      </c>
      <c r="K75" s="138">
        <v>7</v>
      </c>
      <c r="L75" s="138"/>
      <c r="M75" s="139"/>
      <c r="N75" s="7">
        <f>O75+Q75</f>
        <v>33.1</v>
      </c>
      <c r="O75" s="8">
        <v>33.1</v>
      </c>
      <c r="P75" s="8"/>
      <c r="Q75" s="210"/>
      <c r="R75" s="86">
        <f>S75</f>
        <v>0</v>
      </c>
      <c r="S75" s="87"/>
      <c r="T75" s="87"/>
      <c r="U75" s="88"/>
      <c r="V75" s="257">
        <v>12</v>
      </c>
      <c r="W75" s="258">
        <v>12</v>
      </c>
    </row>
    <row r="76" spans="1:23" ht="12.75" customHeight="1">
      <c r="A76" s="280"/>
      <c r="B76" s="369"/>
      <c r="C76" s="289"/>
      <c r="D76" s="346"/>
      <c r="E76" s="292"/>
      <c r="F76" s="307"/>
      <c r="G76" s="301"/>
      <c r="H76" s="307"/>
      <c r="I76" s="39"/>
      <c r="J76" s="137"/>
      <c r="K76" s="138"/>
      <c r="L76" s="138"/>
      <c r="M76" s="139"/>
      <c r="N76" s="7"/>
      <c r="O76" s="8"/>
      <c r="P76" s="8"/>
      <c r="Q76" s="210"/>
      <c r="R76" s="86"/>
      <c r="S76" s="87"/>
      <c r="T76" s="87"/>
      <c r="U76" s="88"/>
      <c r="V76" s="245"/>
      <c r="W76" s="240"/>
    </row>
    <row r="77" spans="1:23" ht="14.25" customHeight="1" thickBot="1">
      <c r="A77" s="281"/>
      <c r="B77" s="370"/>
      <c r="C77" s="290"/>
      <c r="D77" s="347"/>
      <c r="E77" s="293"/>
      <c r="F77" s="308"/>
      <c r="G77" s="302"/>
      <c r="H77" s="308"/>
      <c r="I77" s="111" t="s">
        <v>15</v>
      </c>
      <c r="J77" s="80">
        <f>K77+M77</f>
        <v>7</v>
      </c>
      <c r="K77" s="81">
        <f>K75</f>
        <v>7</v>
      </c>
      <c r="L77" s="81"/>
      <c r="M77" s="82"/>
      <c r="N77" s="80">
        <f>N75</f>
        <v>33.1</v>
      </c>
      <c r="O77" s="81">
        <f>O75</f>
        <v>33.1</v>
      </c>
      <c r="P77" s="81"/>
      <c r="Q77" s="166"/>
      <c r="R77" s="80">
        <f>S77+U77</f>
        <v>0</v>
      </c>
      <c r="S77" s="81">
        <f>S75</f>
        <v>0</v>
      </c>
      <c r="T77" s="81"/>
      <c r="U77" s="82"/>
      <c r="V77" s="231">
        <f>V75</f>
        <v>12</v>
      </c>
      <c r="W77" s="232">
        <f>W75</f>
        <v>12</v>
      </c>
    </row>
    <row r="78" spans="1:23" ht="14.25" customHeight="1">
      <c r="A78" s="279" t="s">
        <v>12</v>
      </c>
      <c r="B78" s="368" t="s">
        <v>20</v>
      </c>
      <c r="C78" s="288" t="s">
        <v>44</v>
      </c>
      <c r="D78" s="345" t="s">
        <v>106</v>
      </c>
      <c r="E78" s="291"/>
      <c r="F78" s="306" t="s">
        <v>18</v>
      </c>
      <c r="G78" s="300" t="s">
        <v>75</v>
      </c>
      <c r="H78" s="306" t="s">
        <v>58</v>
      </c>
      <c r="I78" s="38" t="s">
        <v>14</v>
      </c>
      <c r="J78" s="137">
        <f>K78</f>
        <v>8.8</v>
      </c>
      <c r="K78" s="138">
        <v>8.8</v>
      </c>
      <c r="L78" s="138"/>
      <c r="M78" s="139"/>
      <c r="N78" s="7">
        <f>O78+Q78</f>
        <v>11.5</v>
      </c>
      <c r="O78" s="8">
        <v>11.5</v>
      </c>
      <c r="P78" s="8"/>
      <c r="Q78" s="210"/>
      <c r="R78" s="86">
        <f>S78</f>
        <v>0</v>
      </c>
      <c r="S78" s="87"/>
      <c r="T78" s="87"/>
      <c r="U78" s="88"/>
      <c r="V78" s="257">
        <v>11</v>
      </c>
      <c r="W78" s="258">
        <v>11</v>
      </c>
    </row>
    <row r="79" spans="1:23" ht="12.75" customHeight="1">
      <c r="A79" s="280"/>
      <c r="B79" s="369"/>
      <c r="C79" s="289"/>
      <c r="D79" s="346"/>
      <c r="E79" s="292"/>
      <c r="F79" s="307"/>
      <c r="G79" s="301"/>
      <c r="H79" s="307"/>
      <c r="I79" s="39"/>
      <c r="J79" s="137"/>
      <c r="K79" s="138"/>
      <c r="L79" s="138"/>
      <c r="M79" s="139"/>
      <c r="N79" s="7"/>
      <c r="O79" s="8"/>
      <c r="P79" s="8"/>
      <c r="Q79" s="210"/>
      <c r="R79" s="86"/>
      <c r="S79" s="87"/>
      <c r="T79" s="87"/>
      <c r="U79" s="88"/>
      <c r="V79" s="245"/>
      <c r="W79" s="240"/>
    </row>
    <row r="80" spans="1:23" ht="14.25" customHeight="1" thickBot="1">
      <c r="A80" s="281"/>
      <c r="B80" s="370"/>
      <c r="C80" s="290"/>
      <c r="D80" s="347"/>
      <c r="E80" s="293"/>
      <c r="F80" s="308"/>
      <c r="G80" s="302"/>
      <c r="H80" s="308"/>
      <c r="I80" s="111" t="s">
        <v>15</v>
      </c>
      <c r="J80" s="80">
        <f>K80+M80</f>
        <v>8.8</v>
      </c>
      <c r="K80" s="81">
        <f>K78</f>
        <v>8.8</v>
      </c>
      <c r="L80" s="81"/>
      <c r="M80" s="82"/>
      <c r="N80" s="80">
        <f>N78</f>
        <v>11.5</v>
      </c>
      <c r="O80" s="81">
        <f>O78</f>
        <v>11.5</v>
      </c>
      <c r="P80" s="81"/>
      <c r="Q80" s="166"/>
      <c r="R80" s="80">
        <f>S80+U80</f>
        <v>0</v>
      </c>
      <c r="S80" s="81">
        <f>S78</f>
        <v>0</v>
      </c>
      <c r="T80" s="81"/>
      <c r="U80" s="82"/>
      <c r="V80" s="231">
        <f>V78</f>
        <v>11</v>
      </c>
      <c r="W80" s="232">
        <f>W78</f>
        <v>11</v>
      </c>
    </row>
    <row r="81" spans="1:23" ht="14.25" customHeight="1">
      <c r="A81" s="279" t="s">
        <v>12</v>
      </c>
      <c r="B81" s="368" t="s">
        <v>20</v>
      </c>
      <c r="C81" s="288" t="s">
        <v>17</v>
      </c>
      <c r="D81" s="345" t="s">
        <v>107</v>
      </c>
      <c r="E81" s="291"/>
      <c r="F81" s="306" t="s">
        <v>18</v>
      </c>
      <c r="G81" s="300" t="s">
        <v>75</v>
      </c>
      <c r="H81" s="306" t="s">
        <v>59</v>
      </c>
      <c r="I81" s="38" t="s">
        <v>14</v>
      </c>
      <c r="J81" s="137">
        <f>K81</f>
        <v>7.1</v>
      </c>
      <c r="K81" s="138">
        <v>7.1</v>
      </c>
      <c r="L81" s="138"/>
      <c r="M81" s="139"/>
      <c r="N81" s="7">
        <f>O81+Q81</f>
        <v>21.6</v>
      </c>
      <c r="O81" s="8">
        <v>21.6</v>
      </c>
      <c r="P81" s="8"/>
      <c r="Q81" s="210"/>
      <c r="R81" s="86">
        <f>S81</f>
        <v>0</v>
      </c>
      <c r="S81" s="87"/>
      <c r="T81" s="87"/>
      <c r="U81" s="88"/>
      <c r="V81" s="257">
        <v>12</v>
      </c>
      <c r="W81" s="258">
        <v>12</v>
      </c>
    </row>
    <row r="82" spans="1:23" ht="12" customHeight="1">
      <c r="A82" s="280"/>
      <c r="B82" s="369"/>
      <c r="C82" s="289"/>
      <c r="D82" s="346"/>
      <c r="E82" s="292"/>
      <c r="F82" s="307"/>
      <c r="G82" s="301"/>
      <c r="H82" s="307"/>
      <c r="I82" s="39"/>
      <c r="J82" s="137"/>
      <c r="K82" s="138"/>
      <c r="L82" s="138"/>
      <c r="M82" s="139"/>
      <c r="N82" s="7"/>
      <c r="O82" s="8"/>
      <c r="P82" s="8"/>
      <c r="Q82" s="210"/>
      <c r="R82" s="86"/>
      <c r="S82" s="87"/>
      <c r="T82" s="87"/>
      <c r="U82" s="88"/>
      <c r="V82" s="245"/>
      <c r="W82" s="240"/>
    </row>
    <row r="83" spans="1:23" ht="14.25" customHeight="1" thickBot="1">
      <c r="A83" s="281"/>
      <c r="B83" s="370"/>
      <c r="C83" s="290"/>
      <c r="D83" s="347"/>
      <c r="E83" s="293"/>
      <c r="F83" s="308"/>
      <c r="G83" s="302"/>
      <c r="H83" s="308"/>
      <c r="I83" s="111" t="s">
        <v>15</v>
      </c>
      <c r="J83" s="80">
        <f>K83+M83</f>
        <v>7.1</v>
      </c>
      <c r="K83" s="81">
        <f>K81</f>
        <v>7.1</v>
      </c>
      <c r="L83" s="81"/>
      <c r="M83" s="82"/>
      <c r="N83" s="80">
        <f>N81</f>
        <v>21.6</v>
      </c>
      <c r="O83" s="81">
        <f>O81</f>
        <v>21.6</v>
      </c>
      <c r="P83" s="81"/>
      <c r="Q83" s="166"/>
      <c r="R83" s="80">
        <f>S83+U83</f>
        <v>0</v>
      </c>
      <c r="S83" s="81">
        <f>S81</f>
        <v>0</v>
      </c>
      <c r="T83" s="81"/>
      <c r="U83" s="82"/>
      <c r="V83" s="231">
        <f>V81</f>
        <v>12</v>
      </c>
      <c r="W83" s="232">
        <f>W81</f>
        <v>12</v>
      </c>
    </row>
    <row r="84" spans="1:23" ht="14.25" customHeight="1">
      <c r="A84" s="279" t="s">
        <v>12</v>
      </c>
      <c r="B84" s="368" t="s">
        <v>20</v>
      </c>
      <c r="C84" s="288" t="s">
        <v>47</v>
      </c>
      <c r="D84" s="345" t="s">
        <v>111</v>
      </c>
      <c r="E84" s="291"/>
      <c r="F84" s="306" t="s">
        <v>18</v>
      </c>
      <c r="G84" s="300" t="s">
        <v>75</v>
      </c>
      <c r="H84" s="306" t="s">
        <v>17</v>
      </c>
      <c r="I84" s="38" t="s">
        <v>14</v>
      </c>
      <c r="J84" s="137">
        <f>K84</f>
        <v>6</v>
      </c>
      <c r="K84" s="138">
        <v>6</v>
      </c>
      <c r="L84" s="138"/>
      <c r="M84" s="139"/>
      <c r="N84" s="7">
        <f>O84+Q84</f>
        <v>11.7</v>
      </c>
      <c r="O84" s="8">
        <v>11.7</v>
      </c>
      <c r="P84" s="8"/>
      <c r="Q84" s="210"/>
      <c r="R84" s="86">
        <f>S84</f>
        <v>0</v>
      </c>
      <c r="S84" s="87"/>
      <c r="T84" s="87"/>
      <c r="U84" s="88"/>
      <c r="V84" s="257">
        <v>8</v>
      </c>
      <c r="W84" s="258">
        <v>8</v>
      </c>
    </row>
    <row r="85" spans="1:23" ht="12.75" customHeight="1">
      <c r="A85" s="280"/>
      <c r="B85" s="369"/>
      <c r="C85" s="289"/>
      <c r="D85" s="346"/>
      <c r="E85" s="292"/>
      <c r="F85" s="307"/>
      <c r="G85" s="301"/>
      <c r="H85" s="307"/>
      <c r="I85" s="39"/>
      <c r="J85" s="137"/>
      <c r="K85" s="138"/>
      <c r="L85" s="138"/>
      <c r="M85" s="139"/>
      <c r="N85" s="7"/>
      <c r="O85" s="8"/>
      <c r="P85" s="8"/>
      <c r="Q85" s="210"/>
      <c r="R85" s="86"/>
      <c r="S85" s="87"/>
      <c r="T85" s="87"/>
      <c r="U85" s="88"/>
      <c r="V85" s="245"/>
      <c r="W85" s="240"/>
    </row>
    <row r="86" spans="1:23" ht="14.25" customHeight="1" thickBot="1">
      <c r="A86" s="281"/>
      <c r="B86" s="370"/>
      <c r="C86" s="290"/>
      <c r="D86" s="347"/>
      <c r="E86" s="293"/>
      <c r="F86" s="308"/>
      <c r="G86" s="302"/>
      <c r="H86" s="308"/>
      <c r="I86" s="111" t="s">
        <v>15</v>
      </c>
      <c r="J86" s="80">
        <f>K86+M86</f>
        <v>6</v>
      </c>
      <c r="K86" s="81">
        <f>K84</f>
        <v>6</v>
      </c>
      <c r="L86" s="81"/>
      <c r="M86" s="82"/>
      <c r="N86" s="80">
        <f>N84</f>
        <v>11.7</v>
      </c>
      <c r="O86" s="81">
        <f>O84</f>
        <v>11.7</v>
      </c>
      <c r="P86" s="81"/>
      <c r="Q86" s="166"/>
      <c r="R86" s="80">
        <f>S86+U86</f>
        <v>0</v>
      </c>
      <c r="S86" s="81">
        <f>S84</f>
        <v>0</v>
      </c>
      <c r="T86" s="81"/>
      <c r="U86" s="82"/>
      <c r="V86" s="231">
        <f>V84</f>
        <v>8</v>
      </c>
      <c r="W86" s="232">
        <f>W84</f>
        <v>8</v>
      </c>
    </row>
    <row r="87" spans="1:23" ht="14.25" customHeight="1">
      <c r="A87" s="279" t="s">
        <v>12</v>
      </c>
      <c r="B87" s="368" t="s">
        <v>20</v>
      </c>
      <c r="C87" s="288" t="s">
        <v>48</v>
      </c>
      <c r="D87" s="345" t="s">
        <v>108</v>
      </c>
      <c r="E87" s="291"/>
      <c r="F87" s="306" t="s">
        <v>18</v>
      </c>
      <c r="G87" s="300" t="s">
        <v>75</v>
      </c>
      <c r="H87" s="306" t="s">
        <v>47</v>
      </c>
      <c r="I87" s="38" t="s">
        <v>14</v>
      </c>
      <c r="J87" s="137">
        <f>K87</f>
        <v>9.9</v>
      </c>
      <c r="K87" s="138">
        <v>9.9</v>
      </c>
      <c r="L87" s="138"/>
      <c r="M87" s="139"/>
      <c r="N87" s="7">
        <f>O87+Q87</f>
        <v>23</v>
      </c>
      <c r="O87" s="8">
        <v>23</v>
      </c>
      <c r="P87" s="8"/>
      <c r="Q87" s="210"/>
      <c r="R87" s="86">
        <f>S87</f>
        <v>0</v>
      </c>
      <c r="S87" s="87"/>
      <c r="T87" s="87"/>
      <c r="U87" s="88"/>
      <c r="V87" s="257">
        <v>10</v>
      </c>
      <c r="W87" s="258">
        <v>10</v>
      </c>
    </row>
    <row r="88" spans="1:23" ht="12.75" customHeight="1">
      <c r="A88" s="280"/>
      <c r="B88" s="369"/>
      <c r="C88" s="289"/>
      <c r="D88" s="346"/>
      <c r="E88" s="292"/>
      <c r="F88" s="307"/>
      <c r="G88" s="301"/>
      <c r="H88" s="307"/>
      <c r="I88" s="39"/>
      <c r="J88" s="137"/>
      <c r="K88" s="138"/>
      <c r="L88" s="138"/>
      <c r="M88" s="139"/>
      <c r="N88" s="7"/>
      <c r="O88" s="8"/>
      <c r="P88" s="8"/>
      <c r="Q88" s="210"/>
      <c r="R88" s="86"/>
      <c r="S88" s="87"/>
      <c r="T88" s="87"/>
      <c r="U88" s="88"/>
      <c r="V88" s="245"/>
      <c r="W88" s="240"/>
    </row>
    <row r="89" spans="1:23" ht="14.25" customHeight="1" thickBot="1">
      <c r="A89" s="281"/>
      <c r="B89" s="370"/>
      <c r="C89" s="290"/>
      <c r="D89" s="347"/>
      <c r="E89" s="293"/>
      <c r="F89" s="308"/>
      <c r="G89" s="302"/>
      <c r="H89" s="308"/>
      <c r="I89" s="111" t="s">
        <v>15</v>
      </c>
      <c r="J89" s="80">
        <f>K89+M89</f>
        <v>9.9</v>
      </c>
      <c r="K89" s="81">
        <f>K87</f>
        <v>9.9</v>
      </c>
      <c r="L89" s="81"/>
      <c r="M89" s="82"/>
      <c r="N89" s="80">
        <f>N87</f>
        <v>23</v>
      </c>
      <c r="O89" s="81">
        <f>O87</f>
        <v>23</v>
      </c>
      <c r="P89" s="81"/>
      <c r="Q89" s="166"/>
      <c r="R89" s="80">
        <f>S89+U89</f>
        <v>0</v>
      </c>
      <c r="S89" s="81">
        <f>S87</f>
        <v>0</v>
      </c>
      <c r="T89" s="81"/>
      <c r="U89" s="82"/>
      <c r="V89" s="231">
        <f>V87</f>
        <v>10</v>
      </c>
      <c r="W89" s="232">
        <f>W87</f>
        <v>10</v>
      </c>
    </row>
    <row r="90" spans="1:23" ht="14.25" customHeight="1">
      <c r="A90" s="279" t="s">
        <v>12</v>
      </c>
      <c r="B90" s="368" t="s">
        <v>20</v>
      </c>
      <c r="C90" s="288" t="s">
        <v>49</v>
      </c>
      <c r="D90" s="345" t="s">
        <v>109</v>
      </c>
      <c r="E90" s="291"/>
      <c r="F90" s="306" t="s">
        <v>18</v>
      </c>
      <c r="G90" s="300" t="s">
        <v>75</v>
      </c>
      <c r="H90" s="306" t="s">
        <v>48</v>
      </c>
      <c r="I90" s="38" t="s">
        <v>14</v>
      </c>
      <c r="J90" s="137">
        <f>K90</f>
        <v>6.2</v>
      </c>
      <c r="K90" s="138">
        <v>6.2</v>
      </c>
      <c r="L90" s="138"/>
      <c r="M90" s="139"/>
      <c r="N90" s="7">
        <f>O90+Q90</f>
        <v>19</v>
      </c>
      <c r="O90" s="8">
        <v>19</v>
      </c>
      <c r="P90" s="8"/>
      <c r="Q90" s="9"/>
      <c r="R90" s="86">
        <f>S90</f>
        <v>0</v>
      </c>
      <c r="S90" s="87"/>
      <c r="T90" s="87"/>
      <c r="U90" s="88"/>
      <c r="V90" s="257">
        <v>15</v>
      </c>
      <c r="W90" s="258">
        <v>15</v>
      </c>
    </row>
    <row r="91" spans="1:23" ht="12.75" customHeight="1">
      <c r="A91" s="280"/>
      <c r="B91" s="369"/>
      <c r="C91" s="289"/>
      <c r="D91" s="346"/>
      <c r="E91" s="292"/>
      <c r="F91" s="307"/>
      <c r="G91" s="301"/>
      <c r="H91" s="307"/>
      <c r="I91" s="39"/>
      <c r="J91" s="137"/>
      <c r="K91" s="138"/>
      <c r="L91" s="138"/>
      <c r="M91" s="139"/>
      <c r="N91" s="7"/>
      <c r="O91" s="8"/>
      <c r="P91" s="8"/>
      <c r="Q91" s="9"/>
      <c r="R91" s="86"/>
      <c r="S91" s="87"/>
      <c r="T91" s="87"/>
      <c r="U91" s="88"/>
      <c r="V91" s="245"/>
      <c r="W91" s="240"/>
    </row>
    <row r="92" spans="1:23" ht="14.25" customHeight="1" thickBot="1">
      <c r="A92" s="281"/>
      <c r="B92" s="370"/>
      <c r="C92" s="290"/>
      <c r="D92" s="347"/>
      <c r="E92" s="293"/>
      <c r="F92" s="308"/>
      <c r="G92" s="302"/>
      <c r="H92" s="308"/>
      <c r="I92" s="111" t="s">
        <v>15</v>
      </c>
      <c r="J92" s="80">
        <f>K92+M92</f>
        <v>6.2</v>
      </c>
      <c r="K92" s="81">
        <f>K90</f>
        <v>6.2</v>
      </c>
      <c r="L92" s="81"/>
      <c r="M92" s="82"/>
      <c r="N92" s="80">
        <f>N90</f>
        <v>19</v>
      </c>
      <c r="O92" s="81">
        <f>O90</f>
        <v>19</v>
      </c>
      <c r="P92" s="81"/>
      <c r="Q92" s="82"/>
      <c r="R92" s="80">
        <f>S92+U92</f>
        <v>0</v>
      </c>
      <c r="S92" s="81">
        <f>S90</f>
        <v>0</v>
      </c>
      <c r="T92" s="81"/>
      <c r="U92" s="82"/>
      <c r="V92" s="231">
        <f>V90</f>
        <v>15</v>
      </c>
      <c r="W92" s="232">
        <f>W90</f>
        <v>15</v>
      </c>
    </row>
    <row r="93" spans="1:23" ht="14.25" customHeight="1">
      <c r="A93" s="279" t="s">
        <v>12</v>
      </c>
      <c r="B93" s="368" t="s">
        <v>20</v>
      </c>
      <c r="C93" s="288" t="s">
        <v>50</v>
      </c>
      <c r="D93" s="345" t="s">
        <v>110</v>
      </c>
      <c r="E93" s="291"/>
      <c r="F93" s="306" t="s">
        <v>18</v>
      </c>
      <c r="G93" s="300" t="s">
        <v>75</v>
      </c>
      <c r="H93" s="306" t="s">
        <v>49</v>
      </c>
      <c r="I93" s="38" t="s">
        <v>14</v>
      </c>
      <c r="J93" s="137">
        <f>K93</f>
        <v>5.2</v>
      </c>
      <c r="K93" s="138">
        <v>5.2</v>
      </c>
      <c r="L93" s="138"/>
      <c r="M93" s="139"/>
      <c r="N93" s="7">
        <f>O93+Q93</f>
        <v>13.8</v>
      </c>
      <c r="O93" s="8">
        <v>13.8</v>
      </c>
      <c r="P93" s="8"/>
      <c r="Q93" s="9"/>
      <c r="R93" s="86">
        <f>S93</f>
        <v>0</v>
      </c>
      <c r="S93" s="87"/>
      <c r="T93" s="87"/>
      <c r="U93" s="88"/>
      <c r="V93" s="257">
        <v>11</v>
      </c>
      <c r="W93" s="258">
        <v>11</v>
      </c>
    </row>
    <row r="94" spans="1:23" ht="12" customHeight="1">
      <c r="A94" s="280"/>
      <c r="B94" s="369"/>
      <c r="C94" s="289"/>
      <c r="D94" s="346"/>
      <c r="E94" s="292"/>
      <c r="F94" s="307"/>
      <c r="G94" s="301"/>
      <c r="H94" s="307"/>
      <c r="I94" s="39"/>
      <c r="J94" s="137"/>
      <c r="K94" s="138"/>
      <c r="L94" s="138"/>
      <c r="M94" s="139"/>
      <c r="N94" s="7"/>
      <c r="O94" s="8"/>
      <c r="P94" s="8"/>
      <c r="Q94" s="9"/>
      <c r="R94" s="86"/>
      <c r="S94" s="87"/>
      <c r="T94" s="87"/>
      <c r="U94" s="88"/>
      <c r="V94" s="245"/>
      <c r="W94" s="240"/>
    </row>
    <row r="95" spans="1:23" ht="14.25" customHeight="1" thickBot="1">
      <c r="A95" s="281"/>
      <c r="B95" s="370"/>
      <c r="C95" s="290"/>
      <c r="D95" s="347"/>
      <c r="E95" s="293"/>
      <c r="F95" s="308"/>
      <c r="G95" s="302"/>
      <c r="H95" s="308"/>
      <c r="I95" s="111" t="s">
        <v>15</v>
      </c>
      <c r="J95" s="80">
        <f>K95+M95</f>
        <v>5.2</v>
      </c>
      <c r="K95" s="81">
        <f>K93</f>
        <v>5.2</v>
      </c>
      <c r="L95" s="81"/>
      <c r="M95" s="82"/>
      <c r="N95" s="80">
        <f>N93</f>
        <v>13.8</v>
      </c>
      <c r="O95" s="81">
        <f>O93</f>
        <v>13.8</v>
      </c>
      <c r="P95" s="81"/>
      <c r="Q95" s="82"/>
      <c r="R95" s="80">
        <f>S95+U95</f>
        <v>0</v>
      </c>
      <c r="S95" s="81">
        <f>S93</f>
        <v>0</v>
      </c>
      <c r="T95" s="81"/>
      <c r="U95" s="82"/>
      <c r="V95" s="231">
        <f>V93</f>
        <v>11</v>
      </c>
      <c r="W95" s="232">
        <f>W93</f>
        <v>11</v>
      </c>
    </row>
    <row r="96" spans="1:23" ht="15.75" customHeight="1">
      <c r="A96" s="349" t="s">
        <v>12</v>
      </c>
      <c r="B96" s="352" t="s">
        <v>20</v>
      </c>
      <c r="C96" s="353" t="s">
        <v>67</v>
      </c>
      <c r="D96" s="328" t="s">
        <v>74</v>
      </c>
      <c r="E96" s="386" t="s">
        <v>139</v>
      </c>
      <c r="F96" s="344" t="s">
        <v>16</v>
      </c>
      <c r="G96" s="300" t="s">
        <v>80</v>
      </c>
      <c r="H96" s="344" t="s">
        <v>79</v>
      </c>
      <c r="I96" s="178" t="s">
        <v>95</v>
      </c>
      <c r="J96" s="134">
        <f>K96</f>
        <v>381.5</v>
      </c>
      <c r="K96" s="135">
        <v>381.5</v>
      </c>
      <c r="L96" s="135">
        <v>274.9</v>
      </c>
      <c r="M96" s="136"/>
      <c r="N96" s="13">
        <f>O96+Q96</f>
        <v>422.9</v>
      </c>
      <c r="O96" s="14">
        <v>422.9</v>
      </c>
      <c r="P96" s="14">
        <v>302.7</v>
      </c>
      <c r="Q96" s="15"/>
      <c r="R96" s="92">
        <f>S96</f>
        <v>0</v>
      </c>
      <c r="S96" s="93"/>
      <c r="T96" s="93"/>
      <c r="U96" s="94"/>
      <c r="V96" s="225">
        <v>350</v>
      </c>
      <c r="W96" s="259">
        <v>350</v>
      </c>
    </row>
    <row r="97" spans="1:23" ht="13.5" customHeight="1">
      <c r="A97" s="382"/>
      <c r="B97" s="371"/>
      <c r="C97" s="354"/>
      <c r="D97" s="329"/>
      <c r="E97" s="387"/>
      <c r="F97" s="363"/>
      <c r="G97" s="301"/>
      <c r="H97" s="363"/>
      <c r="I97" s="42" t="s">
        <v>14</v>
      </c>
      <c r="J97" s="140">
        <f>K97+M97</f>
        <v>15.7</v>
      </c>
      <c r="K97" s="141">
        <v>15.7</v>
      </c>
      <c r="L97" s="141">
        <v>5.1</v>
      </c>
      <c r="M97" s="142"/>
      <c r="N97" s="13">
        <f>O97+Q97</f>
        <v>49.4</v>
      </c>
      <c r="O97" s="55">
        <v>24.4</v>
      </c>
      <c r="P97" s="55">
        <v>11</v>
      </c>
      <c r="Q97" s="56">
        <v>25</v>
      </c>
      <c r="R97" s="96">
        <f>S97+U97</f>
        <v>0</v>
      </c>
      <c r="S97" s="97"/>
      <c r="T97" s="97"/>
      <c r="U97" s="98"/>
      <c r="V97" s="243">
        <v>12</v>
      </c>
      <c r="W97" s="260">
        <v>12</v>
      </c>
    </row>
    <row r="98" spans="1:23" ht="15" customHeight="1" thickBot="1">
      <c r="A98" s="382"/>
      <c r="B98" s="371"/>
      <c r="C98" s="354"/>
      <c r="D98" s="329"/>
      <c r="E98" s="387"/>
      <c r="F98" s="363"/>
      <c r="G98" s="302"/>
      <c r="H98" s="363"/>
      <c r="I98" s="110" t="s">
        <v>15</v>
      </c>
      <c r="J98" s="77">
        <f>M98+K98</f>
        <v>397.2</v>
      </c>
      <c r="K98" s="78">
        <f>K96+K97</f>
        <v>397.2</v>
      </c>
      <c r="L98" s="78">
        <f>L96+L97</f>
        <v>280</v>
      </c>
      <c r="M98" s="78">
        <f>M96+M97</f>
        <v>0</v>
      </c>
      <c r="N98" s="77">
        <f>O98+Q98</f>
        <v>472.29999999999995</v>
      </c>
      <c r="O98" s="78">
        <f>O96+O97</f>
        <v>447.29999999999995</v>
      </c>
      <c r="P98" s="78">
        <f>P96+P97</f>
        <v>313.7</v>
      </c>
      <c r="Q98" s="78">
        <f>Q96+Q97</f>
        <v>25</v>
      </c>
      <c r="R98" s="77">
        <f>U98+S98</f>
        <v>0</v>
      </c>
      <c r="S98" s="78">
        <f>S96+S97</f>
        <v>0</v>
      </c>
      <c r="T98" s="78">
        <f>T96+T97</f>
        <v>0</v>
      </c>
      <c r="U98" s="78">
        <f>U96+U97</f>
        <v>0</v>
      </c>
      <c r="V98" s="78">
        <f>SUM(V96:V97)</f>
        <v>362</v>
      </c>
      <c r="W98" s="79">
        <f>SUM(W96:W97)</f>
        <v>362</v>
      </c>
    </row>
    <row r="99" spans="1:23" ht="14.25" customHeight="1">
      <c r="A99" s="348" t="s">
        <v>12</v>
      </c>
      <c r="B99" s="330" t="s">
        <v>20</v>
      </c>
      <c r="C99" s="309" t="s">
        <v>51</v>
      </c>
      <c r="D99" s="345" t="s">
        <v>148</v>
      </c>
      <c r="E99" s="400" t="s">
        <v>140</v>
      </c>
      <c r="F99" s="298" t="s">
        <v>20</v>
      </c>
      <c r="G99" s="300" t="s">
        <v>75</v>
      </c>
      <c r="H99" s="298" t="s">
        <v>78</v>
      </c>
      <c r="I99" s="38" t="s">
        <v>14</v>
      </c>
      <c r="J99" s="131">
        <f>K99</f>
        <v>7</v>
      </c>
      <c r="K99" s="132">
        <v>7</v>
      </c>
      <c r="L99" s="132"/>
      <c r="M99" s="133"/>
      <c r="N99" s="4">
        <f>O99+Q99</f>
        <v>12</v>
      </c>
      <c r="O99" s="5">
        <v>12</v>
      </c>
      <c r="P99" s="5"/>
      <c r="Q99" s="6"/>
      <c r="R99" s="83">
        <f>S99</f>
        <v>0</v>
      </c>
      <c r="S99" s="84"/>
      <c r="T99" s="84"/>
      <c r="U99" s="85"/>
      <c r="V99" s="224">
        <v>12</v>
      </c>
      <c r="W99" s="229">
        <v>12</v>
      </c>
    </row>
    <row r="100" spans="1:23" ht="10.5" customHeight="1" hidden="1">
      <c r="A100" s="350"/>
      <c r="B100" s="331"/>
      <c r="C100" s="310"/>
      <c r="D100" s="346"/>
      <c r="E100" s="401"/>
      <c r="F100" s="312"/>
      <c r="G100" s="301"/>
      <c r="H100" s="312"/>
      <c r="I100" s="39"/>
      <c r="J100" s="137"/>
      <c r="K100" s="138"/>
      <c r="L100" s="138"/>
      <c r="M100" s="139"/>
      <c r="N100" s="7"/>
      <c r="O100" s="8"/>
      <c r="P100" s="8"/>
      <c r="Q100" s="9"/>
      <c r="R100" s="86"/>
      <c r="S100" s="87"/>
      <c r="T100" s="87"/>
      <c r="U100" s="88"/>
      <c r="V100" s="245"/>
      <c r="W100" s="240"/>
    </row>
    <row r="101" spans="1:23" ht="13.5" customHeight="1" thickBot="1">
      <c r="A101" s="351"/>
      <c r="B101" s="332"/>
      <c r="C101" s="311"/>
      <c r="D101" s="347"/>
      <c r="E101" s="402"/>
      <c r="F101" s="299"/>
      <c r="G101" s="302"/>
      <c r="H101" s="299"/>
      <c r="I101" s="111" t="s">
        <v>15</v>
      </c>
      <c r="J101" s="80">
        <f>K101+M101</f>
        <v>7</v>
      </c>
      <c r="K101" s="81">
        <f>K99</f>
        <v>7</v>
      </c>
      <c r="L101" s="81"/>
      <c r="M101" s="82"/>
      <c r="N101" s="80">
        <f>O101</f>
        <v>12</v>
      </c>
      <c r="O101" s="81">
        <f>O99</f>
        <v>12</v>
      </c>
      <c r="P101" s="81"/>
      <c r="Q101" s="82"/>
      <c r="R101" s="80">
        <f>S101+U101</f>
        <v>0</v>
      </c>
      <c r="S101" s="81">
        <f>S99</f>
        <v>0</v>
      </c>
      <c r="T101" s="81"/>
      <c r="U101" s="82"/>
      <c r="V101" s="231">
        <f>V99</f>
        <v>12</v>
      </c>
      <c r="W101" s="232">
        <f>W99</f>
        <v>12</v>
      </c>
    </row>
    <row r="102" spans="1:23" ht="14.25" customHeight="1" hidden="1">
      <c r="A102" s="348" t="s">
        <v>12</v>
      </c>
      <c r="B102" s="330" t="s">
        <v>20</v>
      </c>
      <c r="C102" s="309" t="s">
        <v>113</v>
      </c>
      <c r="D102" s="345" t="s">
        <v>112</v>
      </c>
      <c r="E102" s="450"/>
      <c r="F102" s="298" t="s">
        <v>16</v>
      </c>
      <c r="G102" s="300" t="s">
        <v>75</v>
      </c>
      <c r="H102" s="298" t="s">
        <v>83</v>
      </c>
      <c r="I102" s="38" t="s">
        <v>14</v>
      </c>
      <c r="J102" s="83">
        <f>M102</f>
        <v>0</v>
      </c>
      <c r="K102" s="84"/>
      <c r="L102" s="84"/>
      <c r="M102" s="85"/>
      <c r="N102" s="4">
        <f>O102+Q102</f>
        <v>0</v>
      </c>
      <c r="O102" s="5"/>
      <c r="P102" s="5"/>
      <c r="Q102" s="6"/>
      <c r="R102" s="83">
        <f>U102</f>
        <v>0</v>
      </c>
      <c r="S102" s="84"/>
      <c r="T102" s="84"/>
      <c r="U102" s="85"/>
      <c r="V102" s="224"/>
      <c r="W102" s="229"/>
    </row>
    <row r="103" spans="1:23" ht="11.25" customHeight="1" hidden="1">
      <c r="A103" s="350"/>
      <c r="B103" s="331"/>
      <c r="C103" s="310"/>
      <c r="D103" s="346"/>
      <c r="E103" s="451"/>
      <c r="F103" s="312"/>
      <c r="G103" s="301"/>
      <c r="H103" s="312"/>
      <c r="I103" s="39"/>
      <c r="J103" s="86"/>
      <c r="K103" s="87"/>
      <c r="L103" s="87"/>
      <c r="M103" s="88"/>
      <c r="N103" s="7"/>
      <c r="O103" s="8"/>
      <c r="P103" s="8"/>
      <c r="Q103" s="9"/>
      <c r="R103" s="86"/>
      <c r="S103" s="87"/>
      <c r="T103" s="87"/>
      <c r="U103" s="88"/>
      <c r="V103" s="245"/>
      <c r="W103" s="240"/>
    </row>
    <row r="104" spans="1:23" ht="14.25" customHeight="1" hidden="1" thickBot="1">
      <c r="A104" s="351"/>
      <c r="B104" s="332"/>
      <c r="C104" s="311"/>
      <c r="D104" s="347"/>
      <c r="E104" s="452"/>
      <c r="F104" s="299"/>
      <c r="G104" s="302"/>
      <c r="H104" s="299"/>
      <c r="I104" s="111" t="s">
        <v>15</v>
      </c>
      <c r="J104" s="80">
        <f>K104+M104</f>
        <v>0</v>
      </c>
      <c r="K104" s="81">
        <f>K102</f>
        <v>0</v>
      </c>
      <c r="L104" s="81"/>
      <c r="M104" s="82">
        <f>M102</f>
        <v>0</v>
      </c>
      <c r="N104" s="80">
        <f>O104+Q104</f>
        <v>0</v>
      </c>
      <c r="O104" s="81">
        <f>O102</f>
        <v>0</v>
      </c>
      <c r="P104" s="81"/>
      <c r="Q104" s="82">
        <f>Q102+Q103</f>
        <v>0</v>
      </c>
      <c r="R104" s="80">
        <f>S104+U104</f>
        <v>0</v>
      </c>
      <c r="S104" s="81">
        <f>S102</f>
        <v>0</v>
      </c>
      <c r="T104" s="81"/>
      <c r="U104" s="82">
        <f>U102</f>
        <v>0</v>
      </c>
      <c r="V104" s="231">
        <f>V102</f>
        <v>0</v>
      </c>
      <c r="W104" s="232">
        <f>W102</f>
        <v>0</v>
      </c>
    </row>
    <row r="105" spans="1:23" ht="12.75" customHeight="1" thickBot="1">
      <c r="A105" s="32" t="s">
        <v>12</v>
      </c>
      <c r="B105" s="33" t="s">
        <v>20</v>
      </c>
      <c r="C105" s="372" t="s">
        <v>19</v>
      </c>
      <c r="D105" s="372"/>
      <c r="E105" s="372"/>
      <c r="F105" s="372"/>
      <c r="G105" s="372"/>
      <c r="H105" s="372"/>
      <c r="I105" s="373"/>
      <c r="J105" s="34">
        <f>K105+M105</f>
        <v>1129.5</v>
      </c>
      <c r="K105" s="35">
        <f>K56+K59+K62+K65+K68+K71+K74+K77+K80+K83+K86+K89+K92+K95+K98+K101+K104</f>
        <v>1129.5</v>
      </c>
      <c r="L105" s="35">
        <f>L56+L59+L62+L65+L68+L71+L74+L77+L80+L83+L86+L89+L92+L95+L98+L101+L104</f>
        <v>280</v>
      </c>
      <c r="M105" s="35">
        <f>M56+M59+M62+M65+M68+M71+M74+M77+M80+M83+M86+M89+M92+M95+M98+M101+M104</f>
        <v>0</v>
      </c>
      <c r="N105" s="34">
        <f>O105+Q105</f>
        <v>1625.4</v>
      </c>
      <c r="O105" s="35">
        <f>O56+O59+O62+O65+O68+O71+O74+O77+O80+O83+O86+O89+O92+O95+O98+O101</f>
        <v>1470.4</v>
      </c>
      <c r="P105" s="35">
        <f>P56+P59+P62+P65+P68+P71+P74+P77+P80+P83+P86+P89+P92+P95+P98+P101</f>
        <v>313.7</v>
      </c>
      <c r="Q105" s="35">
        <f>Q56+Q59+Q62+Q65+Q68+Q71+Q74+Q77+Q80+Q83+Q86+Q89+Q92+Q95+Q98+Q101</f>
        <v>155</v>
      </c>
      <c r="R105" s="34">
        <f>S105+U105</f>
        <v>0</v>
      </c>
      <c r="S105" s="35">
        <f>S56+S59+S62+S65+S68+S71+S74+S77+S80+S83+S86+S89+S92+S95+S98+S101+S104</f>
        <v>0</v>
      </c>
      <c r="T105" s="35">
        <f>T56+T59+T62+T65+T68+T71+T74+T77+T80+T83+T86+T89+T92+T95+T98+T101+T104</f>
        <v>0</v>
      </c>
      <c r="U105" s="35">
        <f>U56+U59+U62+U65+U68+U71+U74+U77+U80+U83+U86+U89+U92+U95+U98+U101+U104</f>
        <v>0</v>
      </c>
      <c r="V105" s="35">
        <f>V56+V59+V62+V65+V68+V71+V74+V77+V80+V83+V86+V89+V92+V95+V98+V101+V104</f>
        <v>1267</v>
      </c>
      <c r="W105" s="238">
        <f>W56+W59+W62+W65+W68+W71+W74+W77+W80+W83+W86+W89+W92+W95+W98+W101+W104</f>
        <v>1267</v>
      </c>
    </row>
    <row r="106" spans="1:23" ht="12.75" customHeight="1" thickBot="1">
      <c r="A106" s="106" t="s">
        <v>12</v>
      </c>
      <c r="B106" s="107" t="s">
        <v>18</v>
      </c>
      <c r="C106" s="333" t="s">
        <v>65</v>
      </c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4"/>
    </row>
    <row r="107" spans="1:23" ht="13.5" customHeight="1">
      <c r="A107" s="348" t="s">
        <v>12</v>
      </c>
      <c r="B107" s="330" t="s">
        <v>18</v>
      </c>
      <c r="C107" s="309" t="s">
        <v>12</v>
      </c>
      <c r="D107" s="345" t="s">
        <v>166</v>
      </c>
      <c r="E107" s="313" t="s">
        <v>141</v>
      </c>
      <c r="F107" s="298" t="s">
        <v>21</v>
      </c>
      <c r="G107" s="300" t="s">
        <v>75</v>
      </c>
      <c r="H107" s="298" t="s">
        <v>84</v>
      </c>
      <c r="I107" s="179" t="s">
        <v>90</v>
      </c>
      <c r="J107" s="131">
        <f>M107</f>
        <v>270.4</v>
      </c>
      <c r="K107" s="132"/>
      <c r="L107" s="132"/>
      <c r="M107" s="133">
        <f>110.4+160</f>
        <v>270.4</v>
      </c>
      <c r="N107" s="131">
        <f>Q107</f>
        <v>266.2</v>
      </c>
      <c r="O107" s="5"/>
      <c r="P107" s="5"/>
      <c r="Q107" s="6">
        <f>40.6+41.9+183.7</f>
        <v>266.2</v>
      </c>
      <c r="R107" s="83">
        <f>U107</f>
        <v>0</v>
      </c>
      <c r="S107" s="84"/>
      <c r="T107" s="84"/>
      <c r="U107" s="85"/>
      <c r="V107" s="195"/>
      <c r="W107" s="164"/>
    </row>
    <row r="108" spans="1:23" ht="13.5" customHeight="1">
      <c r="A108" s="349"/>
      <c r="B108" s="352"/>
      <c r="C108" s="406"/>
      <c r="D108" s="346"/>
      <c r="E108" s="343"/>
      <c r="F108" s="344"/>
      <c r="G108" s="301"/>
      <c r="H108" s="344"/>
      <c r="I108" s="215" t="s">
        <v>132</v>
      </c>
      <c r="J108" s="134">
        <f>M108</f>
        <v>192</v>
      </c>
      <c r="K108" s="135"/>
      <c r="L108" s="135"/>
      <c r="M108" s="136">
        <v>192</v>
      </c>
      <c r="N108" s="134">
        <f>Q108</f>
        <v>158</v>
      </c>
      <c r="O108" s="8"/>
      <c r="P108" s="8"/>
      <c r="Q108" s="9">
        <v>158</v>
      </c>
      <c r="R108" s="92"/>
      <c r="S108" s="93"/>
      <c r="T108" s="93"/>
      <c r="U108" s="94"/>
      <c r="V108" s="196"/>
      <c r="W108" s="165"/>
    </row>
    <row r="109" spans="1:23" ht="13.5" customHeight="1">
      <c r="A109" s="349"/>
      <c r="B109" s="352"/>
      <c r="C109" s="406"/>
      <c r="D109" s="346"/>
      <c r="E109" s="343"/>
      <c r="F109" s="344"/>
      <c r="G109" s="301"/>
      <c r="H109" s="344"/>
      <c r="I109" s="215" t="s">
        <v>42</v>
      </c>
      <c r="J109" s="134">
        <f>M109</f>
        <v>752.9</v>
      </c>
      <c r="K109" s="135"/>
      <c r="L109" s="135"/>
      <c r="M109" s="136">
        <f>98.1+116.3+315.9+222.6</f>
        <v>752.9</v>
      </c>
      <c r="N109" s="134">
        <f>Q109</f>
        <v>928.8000000000001</v>
      </c>
      <c r="O109" s="223"/>
      <c r="P109" s="223"/>
      <c r="Q109" s="261">
        <f>520.6+162.3+78.3+167.6</f>
        <v>928.8000000000001</v>
      </c>
      <c r="R109" s="92"/>
      <c r="S109" s="93"/>
      <c r="T109" s="93"/>
      <c r="U109" s="94"/>
      <c r="V109" s="196"/>
      <c r="W109" s="165"/>
    </row>
    <row r="110" spans="1:23" ht="13.5" customHeight="1">
      <c r="A110" s="349"/>
      <c r="B110" s="352"/>
      <c r="C110" s="406"/>
      <c r="D110" s="346"/>
      <c r="E110" s="343"/>
      <c r="F110" s="344"/>
      <c r="G110" s="301"/>
      <c r="H110" s="344"/>
      <c r="I110" s="180" t="s">
        <v>14</v>
      </c>
      <c r="J110" s="134">
        <f>M110</f>
        <v>100</v>
      </c>
      <c r="K110" s="135"/>
      <c r="L110" s="135"/>
      <c r="M110" s="136">
        <v>100</v>
      </c>
      <c r="N110" s="134">
        <f>Q110</f>
        <v>19.6</v>
      </c>
      <c r="O110" s="8"/>
      <c r="P110" s="8"/>
      <c r="Q110" s="262">
        <v>19.6</v>
      </c>
      <c r="R110" s="92">
        <f>U110</f>
        <v>0</v>
      </c>
      <c r="S110" s="93"/>
      <c r="T110" s="93"/>
      <c r="U110" s="94"/>
      <c r="V110" s="196"/>
      <c r="W110" s="165"/>
    </row>
    <row r="111" spans="1:23" ht="13.5" customHeight="1" thickBot="1">
      <c r="A111" s="351"/>
      <c r="B111" s="332"/>
      <c r="C111" s="311"/>
      <c r="D111" s="347"/>
      <c r="E111" s="315"/>
      <c r="F111" s="299"/>
      <c r="G111" s="302"/>
      <c r="H111" s="299"/>
      <c r="I111" s="114" t="s">
        <v>15</v>
      </c>
      <c r="J111" s="80">
        <f>K111+M111</f>
        <v>1315.3</v>
      </c>
      <c r="K111" s="81">
        <f>SUM(K107:K110)</f>
        <v>0</v>
      </c>
      <c r="L111" s="81"/>
      <c r="M111" s="82">
        <f>SUM(M107:M110)</f>
        <v>1315.3</v>
      </c>
      <c r="N111" s="80">
        <f aca="true" t="shared" si="1" ref="N111:N118">O111+Q111</f>
        <v>1372.6</v>
      </c>
      <c r="O111" s="81">
        <f>SUM(O107:O110)</f>
        <v>0</v>
      </c>
      <c r="P111" s="81"/>
      <c r="Q111" s="82">
        <f>Q107++Q108+Q109+Q110</f>
        <v>1372.6</v>
      </c>
      <c r="R111" s="80">
        <f>S111+U111</f>
        <v>0</v>
      </c>
      <c r="S111" s="81">
        <f>SUM(S107:S110)</f>
        <v>0</v>
      </c>
      <c r="T111" s="81"/>
      <c r="U111" s="82">
        <f>U107+U110</f>
        <v>0</v>
      </c>
      <c r="V111" s="199">
        <f>V107+V110</f>
        <v>0</v>
      </c>
      <c r="W111" s="200">
        <f>W107+W110</f>
        <v>0</v>
      </c>
    </row>
    <row r="112" spans="1:23" ht="16.5" customHeight="1" hidden="1">
      <c r="A112" s="348" t="s">
        <v>12</v>
      </c>
      <c r="B112" s="330" t="s">
        <v>18</v>
      </c>
      <c r="C112" s="309" t="s">
        <v>11</v>
      </c>
      <c r="D112" s="345" t="s">
        <v>146</v>
      </c>
      <c r="E112" s="335"/>
      <c r="F112" s="410" t="s">
        <v>21</v>
      </c>
      <c r="G112" s="393" t="s">
        <v>75</v>
      </c>
      <c r="H112" s="298" t="s">
        <v>84</v>
      </c>
      <c r="I112" s="38" t="s">
        <v>90</v>
      </c>
      <c r="J112" s="131">
        <f>M112</f>
        <v>0</v>
      </c>
      <c r="K112" s="132"/>
      <c r="L112" s="132"/>
      <c r="M112" s="133"/>
      <c r="N112" s="161">
        <f t="shared" si="1"/>
        <v>0</v>
      </c>
      <c r="O112" s="162"/>
      <c r="P112" s="162"/>
      <c r="Q112" s="163"/>
      <c r="R112" s="83">
        <f>U112</f>
        <v>0</v>
      </c>
      <c r="S112" s="84"/>
      <c r="T112" s="84"/>
      <c r="U112" s="85"/>
      <c r="V112" s="195"/>
      <c r="W112" s="164"/>
    </row>
    <row r="113" spans="1:23" ht="15.75" customHeight="1" hidden="1">
      <c r="A113" s="350"/>
      <c r="B113" s="331"/>
      <c r="C113" s="310"/>
      <c r="D113" s="346"/>
      <c r="E113" s="336"/>
      <c r="F113" s="411"/>
      <c r="G113" s="394"/>
      <c r="H113" s="312"/>
      <c r="I113" s="39" t="s">
        <v>42</v>
      </c>
      <c r="J113" s="134">
        <f>M113</f>
        <v>0</v>
      </c>
      <c r="K113" s="138"/>
      <c r="L113" s="138"/>
      <c r="M113" s="139"/>
      <c r="N113" s="155">
        <f t="shared" si="1"/>
        <v>0</v>
      </c>
      <c r="O113" s="209"/>
      <c r="P113" s="209"/>
      <c r="Q113" s="210"/>
      <c r="R113" s="92">
        <f>U113</f>
        <v>0</v>
      </c>
      <c r="S113" s="87"/>
      <c r="T113" s="87"/>
      <c r="U113" s="88"/>
      <c r="V113" s="201"/>
      <c r="W113" s="198"/>
    </row>
    <row r="114" spans="1:23" ht="16.5" customHeight="1" hidden="1" thickBot="1">
      <c r="A114" s="351"/>
      <c r="B114" s="332"/>
      <c r="C114" s="311"/>
      <c r="D114" s="347"/>
      <c r="E114" s="337"/>
      <c r="F114" s="412"/>
      <c r="G114" s="395"/>
      <c r="H114" s="299"/>
      <c r="I114" s="111" t="s">
        <v>15</v>
      </c>
      <c r="J114" s="80">
        <f>K114+M114</f>
        <v>0</v>
      </c>
      <c r="K114" s="81">
        <f>K112</f>
        <v>0</v>
      </c>
      <c r="L114" s="81"/>
      <c r="M114" s="82">
        <f>M112+M113</f>
        <v>0</v>
      </c>
      <c r="N114" s="151">
        <f t="shared" si="1"/>
        <v>0</v>
      </c>
      <c r="O114" s="152">
        <f>O112+O113</f>
        <v>0</v>
      </c>
      <c r="P114" s="152"/>
      <c r="Q114" s="152">
        <f>Q112+Q113</f>
        <v>0</v>
      </c>
      <c r="R114" s="80">
        <f>S114+U114</f>
        <v>0</v>
      </c>
      <c r="S114" s="81">
        <f>S112</f>
        <v>0</v>
      </c>
      <c r="T114" s="81"/>
      <c r="U114" s="82">
        <f>U112+U113</f>
        <v>0</v>
      </c>
      <c r="V114" s="199">
        <f>V112+V113</f>
        <v>0</v>
      </c>
      <c r="W114" s="199">
        <f>W112+W113</f>
        <v>0</v>
      </c>
    </row>
    <row r="115" spans="1:23" ht="15" customHeight="1">
      <c r="A115" s="349" t="s">
        <v>12</v>
      </c>
      <c r="B115" s="352" t="s">
        <v>18</v>
      </c>
      <c r="C115" s="406" t="s">
        <v>16</v>
      </c>
      <c r="D115" s="346" t="s">
        <v>88</v>
      </c>
      <c r="E115" s="343" t="s">
        <v>142</v>
      </c>
      <c r="F115" s="411" t="s">
        <v>20</v>
      </c>
      <c r="G115" s="393" t="s">
        <v>75</v>
      </c>
      <c r="H115" s="344" t="s">
        <v>78</v>
      </c>
      <c r="I115" s="38" t="s">
        <v>14</v>
      </c>
      <c r="J115" s="131">
        <f>K115+M115</f>
        <v>53.9</v>
      </c>
      <c r="K115" s="132">
        <v>53.9</v>
      </c>
      <c r="L115" s="132"/>
      <c r="M115" s="133"/>
      <c r="N115" s="4">
        <f t="shared" si="1"/>
        <v>53.9</v>
      </c>
      <c r="O115" s="5">
        <v>53.9</v>
      </c>
      <c r="P115" s="5"/>
      <c r="Q115" s="6"/>
      <c r="R115" s="83">
        <f>S115+U115</f>
        <v>0</v>
      </c>
      <c r="S115" s="84"/>
      <c r="T115" s="84"/>
      <c r="U115" s="85"/>
      <c r="V115" s="224">
        <v>53.9</v>
      </c>
      <c r="W115" s="229">
        <v>53.9</v>
      </c>
    </row>
    <row r="116" spans="1:23" ht="13.5" customHeight="1">
      <c r="A116" s="350"/>
      <c r="B116" s="331"/>
      <c r="C116" s="310"/>
      <c r="D116" s="346"/>
      <c r="E116" s="314"/>
      <c r="F116" s="411"/>
      <c r="G116" s="394"/>
      <c r="H116" s="312"/>
      <c r="I116" s="42" t="s">
        <v>90</v>
      </c>
      <c r="J116" s="137">
        <f>K116</f>
        <v>0</v>
      </c>
      <c r="K116" s="138"/>
      <c r="L116" s="138"/>
      <c r="M116" s="139"/>
      <c r="N116" s="13">
        <f t="shared" si="1"/>
        <v>0</v>
      </c>
      <c r="O116" s="8"/>
      <c r="P116" s="8"/>
      <c r="Q116" s="9"/>
      <c r="R116" s="86">
        <f>S116</f>
        <v>0</v>
      </c>
      <c r="S116" s="87"/>
      <c r="T116" s="87"/>
      <c r="U116" s="88"/>
      <c r="V116" s="234"/>
      <c r="W116" s="258"/>
    </row>
    <row r="117" spans="1:23" ht="15" customHeight="1" thickBot="1">
      <c r="A117" s="351"/>
      <c r="B117" s="332"/>
      <c r="C117" s="311"/>
      <c r="D117" s="347"/>
      <c r="E117" s="315"/>
      <c r="F117" s="412"/>
      <c r="G117" s="395"/>
      <c r="H117" s="299"/>
      <c r="I117" s="113" t="s">
        <v>15</v>
      </c>
      <c r="J117" s="10">
        <f>K117+M117</f>
        <v>53.9</v>
      </c>
      <c r="K117" s="11">
        <f>K115+K116</f>
        <v>53.9</v>
      </c>
      <c r="L117" s="11"/>
      <c r="M117" s="12"/>
      <c r="N117" s="10">
        <f t="shared" si="1"/>
        <v>53.9</v>
      </c>
      <c r="O117" s="11">
        <f>O115+O116</f>
        <v>53.9</v>
      </c>
      <c r="P117" s="11"/>
      <c r="Q117" s="12">
        <f>Q115+Q116</f>
        <v>0</v>
      </c>
      <c r="R117" s="10">
        <f>S117+U117</f>
        <v>0</v>
      </c>
      <c r="S117" s="11">
        <f>S115+S116</f>
        <v>0</v>
      </c>
      <c r="T117" s="11"/>
      <c r="U117" s="12"/>
      <c r="V117" s="231">
        <f>V115+V116</f>
        <v>53.9</v>
      </c>
      <c r="W117" s="231">
        <f>W115+W116</f>
        <v>53.9</v>
      </c>
    </row>
    <row r="118" spans="1:23" ht="12.75" customHeight="1" thickBot="1">
      <c r="A118" s="32" t="s">
        <v>12</v>
      </c>
      <c r="B118" s="33" t="s">
        <v>18</v>
      </c>
      <c r="C118" s="372" t="s">
        <v>19</v>
      </c>
      <c r="D118" s="372"/>
      <c r="E118" s="372"/>
      <c r="F118" s="372"/>
      <c r="G118" s="372"/>
      <c r="H118" s="372"/>
      <c r="I118" s="523"/>
      <c r="J118" s="62">
        <f>K118+M118</f>
        <v>1369.2</v>
      </c>
      <c r="K118" s="63">
        <f>K111+K114+K117</f>
        <v>53.9</v>
      </c>
      <c r="L118" s="63">
        <f>L111+L114+L117</f>
        <v>0</v>
      </c>
      <c r="M118" s="63">
        <f>M111+M114+M117</f>
        <v>1315.3</v>
      </c>
      <c r="N118" s="62">
        <f t="shared" si="1"/>
        <v>1426.5</v>
      </c>
      <c r="O118" s="63">
        <f>O111+O117</f>
        <v>53.9</v>
      </c>
      <c r="P118" s="63">
        <f>P111+P117</f>
        <v>0</v>
      </c>
      <c r="Q118" s="63">
        <f>Q111+Q117</f>
        <v>1372.6</v>
      </c>
      <c r="R118" s="62">
        <f>S118+U118</f>
        <v>0</v>
      </c>
      <c r="S118" s="63">
        <f>S111+S114+S117</f>
        <v>0</v>
      </c>
      <c r="T118" s="63">
        <f>T111+T114+T117</f>
        <v>0</v>
      </c>
      <c r="U118" s="63">
        <f>U111+U114+U117</f>
        <v>0</v>
      </c>
      <c r="V118" s="63">
        <f>V111+V114+V117</f>
        <v>53.9</v>
      </c>
      <c r="W118" s="263">
        <f>W111+W114+W117</f>
        <v>53.9</v>
      </c>
    </row>
    <row r="119" spans="1:23" ht="13.5" customHeight="1" thickBot="1">
      <c r="A119" s="105" t="s">
        <v>12</v>
      </c>
      <c r="B119" s="108" t="s">
        <v>21</v>
      </c>
      <c r="C119" s="408" t="s">
        <v>76</v>
      </c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9"/>
    </row>
    <row r="120" spans="1:23" ht="14.25" customHeight="1">
      <c r="A120" s="348" t="s">
        <v>12</v>
      </c>
      <c r="B120" s="330" t="s">
        <v>21</v>
      </c>
      <c r="C120" s="309" t="s">
        <v>12</v>
      </c>
      <c r="D120" s="380" t="s">
        <v>69</v>
      </c>
      <c r="E120" s="450"/>
      <c r="F120" s="298" t="s">
        <v>21</v>
      </c>
      <c r="G120" s="300" t="s">
        <v>75</v>
      </c>
      <c r="H120" s="298" t="s">
        <v>78</v>
      </c>
      <c r="I120" s="38" t="s">
        <v>14</v>
      </c>
      <c r="J120" s="131">
        <f>K120</f>
        <v>15</v>
      </c>
      <c r="K120" s="132">
        <v>15</v>
      </c>
      <c r="L120" s="132"/>
      <c r="M120" s="133"/>
      <c r="N120" s="64">
        <f>O120+Q120</f>
        <v>20</v>
      </c>
      <c r="O120" s="65">
        <v>20</v>
      </c>
      <c r="P120" s="44"/>
      <c r="Q120" s="6"/>
      <c r="R120" s="83">
        <f>S120</f>
        <v>0</v>
      </c>
      <c r="S120" s="84"/>
      <c r="T120" s="84"/>
      <c r="U120" s="85"/>
      <c r="V120" s="229">
        <v>20</v>
      </c>
      <c r="W120" s="229">
        <v>20</v>
      </c>
    </row>
    <row r="121" spans="1:23" ht="10.5" customHeight="1" hidden="1">
      <c r="A121" s="349"/>
      <c r="B121" s="352"/>
      <c r="C121" s="406"/>
      <c r="D121" s="328"/>
      <c r="E121" s="477"/>
      <c r="F121" s="344"/>
      <c r="G121" s="301"/>
      <c r="H121" s="344"/>
      <c r="I121" s="42"/>
      <c r="J121" s="134"/>
      <c r="K121" s="135"/>
      <c r="L121" s="135"/>
      <c r="M121" s="136"/>
      <c r="N121" s="13"/>
      <c r="O121" s="14"/>
      <c r="P121" s="14"/>
      <c r="Q121" s="15"/>
      <c r="R121" s="92"/>
      <c r="S121" s="93"/>
      <c r="T121" s="93"/>
      <c r="U121" s="94"/>
      <c r="V121" s="225"/>
      <c r="W121" s="259"/>
    </row>
    <row r="122" spans="1:23" ht="12.75" customHeight="1" thickBot="1">
      <c r="A122" s="351"/>
      <c r="B122" s="332"/>
      <c r="C122" s="311"/>
      <c r="D122" s="407"/>
      <c r="E122" s="452"/>
      <c r="F122" s="299"/>
      <c r="G122" s="302"/>
      <c r="H122" s="299"/>
      <c r="I122" s="111" t="s">
        <v>15</v>
      </c>
      <c r="J122" s="80">
        <f>K122+M122</f>
        <v>15</v>
      </c>
      <c r="K122" s="81">
        <f>K120</f>
        <v>15</v>
      </c>
      <c r="L122" s="81"/>
      <c r="M122" s="82"/>
      <c r="N122" s="80">
        <f aca="true" t="shared" si="2" ref="N122:N129">O122+Q122</f>
        <v>20</v>
      </c>
      <c r="O122" s="81">
        <f>O120</f>
        <v>20</v>
      </c>
      <c r="P122" s="81"/>
      <c r="Q122" s="82">
        <f>Q120</f>
        <v>0</v>
      </c>
      <c r="R122" s="80">
        <f>S122+U122</f>
        <v>0</v>
      </c>
      <c r="S122" s="81">
        <f>S120</f>
        <v>0</v>
      </c>
      <c r="T122" s="81"/>
      <c r="U122" s="82"/>
      <c r="V122" s="226">
        <f>V120</f>
        <v>20</v>
      </c>
      <c r="W122" s="252">
        <f>W120</f>
        <v>20</v>
      </c>
    </row>
    <row r="123" spans="1:23" s="170" customFormat="1" ht="12" customHeight="1" hidden="1">
      <c r="A123" s="530" t="s">
        <v>12</v>
      </c>
      <c r="B123" s="527" t="s">
        <v>21</v>
      </c>
      <c r="C123" s="447" t="s">
        <v>11</v>
      </c>
      <c r="D123" s="520" t="s">
        <v>114</v>
      </c>
      <c r="E123" s="478"/>
      <c r="F123" s="533" t="s">
        <v>21</v>
      </c>
      <c r="G123" s="471" t="s">
        <v>75</v>
      </c>
      <c r="H123" s="533" t="s">
        <v>78</v>
      </c>
      <c r="I123" s="167" t="s">
        <v>42</v>
      </c>
      <c r="J123" s="153">
        <f>M123</f>
        <v>0</v>
      </c>
      <c r="K123" s="168"/>
      <c r="L123" s="168"/>
      <c r="M123" s="169"/>
      <c r="N123" s="4">
        <f t="shared" si="2"/>
        <v>0</v>
      </c>
      <c r="O123" s="264"/>
      <c r="P123" s="5"/>
      <c r="Q123" s="6"/>
      <c r="R123" s="92">
        <f>U123</f>
        <v>0</v>
      </c>
      <c r="S123" s="84"/>
      <c r="T123" s="84"/>
      <c r="U123" s="85"/>
      <c r="V123" s="229"/>
      <c r="W123" s="229"/>
    </row>
    <row r="124" spans="1:23" s="170" customFormat="1" ht="12" customHeight="1" hidden="1">
      <c r="A124" s="531"/>
      <c r="B124" s="528"/>
      <c r="C124" s="448"/>
      <c r="D124" s="521"/>
      <c r="E124" s="479"/>
      <c r="F124" s="534"/>
      <c r="G124" s="472"/>
      <c r="H124" s="534"/>
      <c r="I124" s="171" t="s">
        <v>115</v>
      </c>
      <c r="J124" s="175">
        <f>M124</f>
        <v>0</v>
      </c>
      <c r="K124" s="172"/>
      <c r="L124" s="172"/>
      <c r="M124" s="173"/>
      <c r="N124" s="13">
        <f t="shared" si="2"/>
        <v>0</v>
      </c>
      <c r="O124" s="265"/>
      <c r="P124" s="14"/>
      <c r="Q124" s="15"/>
      <c r="R124" s="86">
        <f>U124</f>
        <v>0</v>
      </c>
      <c r="S124" s="93"/>
      <c r="T124" s="93"/>
      <c r="U124" s="94"/>
      <c r="V124" s="259"/>
      <c r="W124" s="259"/>
    </row>
    <row r="125" spans="1:23" s="170" customFormat="1" ht="15.75" customHeight="1" hidden="1" thickBot="1">
      <c r="A125" s="532"/>
      <c r="B125" s="529"/>
      <c r="C125" s="449"/>
      <c r="D125" s="522"/>
      <c r="E125" s="480"/>
      <c r="F125" s="535"/>
      <c r="G125" s="473"/>
      <c r="H125" s="535"/>
      <c r="I125" s="174" t="s">
        <v>15</v>
      </c>
      <c r="J125" s="151">
        <f>K125+M125</f>
        <v>0</v>
      </c>
      <c r="K125" s="152">
        <f>K123</f>
        <v>0</v>
      </c>
      <c r="L125" s="152"/>
      <c r="M125" s="166">
        <f>SUM(M123:M124)</f>
        <v>0</v>
      </c>
      <c r="N125" s="80">
        <f t="shared" si="2"/>
        <v>0</v>
      </c>
      <c r="O125" s="81">
        <f>O123+O124</f>
        <v>0</v>
      </c>
      <c r="P125" s="81"/>
      <c r="Q125" s="82">
        <f>Q123+Q124</f>
        <v>0</v>
      </c>
      <c r="R125" s="80">
        <f>S125+U125</f>
        <v>0</v>
      </c>
      <c r="S125" s="81">
        <f>S123</f>
        <v>0</v>
      </c>
      <c r="T125" s="81"/>
      <c r="U125" s="82">
        <f>SUM(U123:U124)</f>
        <v>0</v>
      </c>
      <c r="V125" s="226">
        <f>V123+V124</f>
        <v>0</v>
      </c>
      <c r="W125" s="252">
        <f>W123+W124</f>
        <v>0</v>
      </c>
    </row>
    <row r="126" spans="1:23" ht="12.75" customHeight="1">
      <c r="A126" s="348" t="s">
        <v>12</v>
      </c>
      <c r="B126" s="330" t="s">
        <v>21</v>
      </c>
      <c r="C126" s="309" t="s">
        <v>16</v>
      </c>
      <c r="D126" s="380" t="s">
        <v>167</v>
      </c>
      <c r="E126" s="313" t="s">
        <v>143</v>
      </c>
      <c r="F126" s="298" t="s">
        <v>20</v>
      </c>
      <c r="G126" s="300" t="s">
        <v>75</v>
      </c>
      <c r="H126" s="298" t="s">
        <v>78</v>
      </c>
      <c r="I126" s="38" t="s">
        <v>42</v>
      </c>
      <c r="J126" s="131">
        <f>M126</f>
        <v>49.3</v>
      </c>
      <c r="K126" s="132"/>
      <c r="L126" s="132"/>
      <c r="M126" s="133">
        <v>49.3</v>
      </c>
      <c r="N126" s="4">
        <f t="shared" si="2"/>
        <v>343.2</v>
      </c>
      <c r="O126" s="264"/>
      <c r="P126" s="5"/>
      <c r="Q126" s="6">
        <v>343.2</v>
      </c>
      <c r="R126" s="83">
        <f>U126</f>
        <v>0</v>
      </c>
      <c r="S126" s="84"/>
      <c r="T126" s="84"/>
      <c r="U126" s="85"/>
      <c r="V126" s="6">
        <f>131.6+95.6+149.5</f>
        <v>376.7</v>
      </c>
      <c r="W126" s="229"/>
    </row>
    <row r="127" spans="1:23" ht="12.75" customHeight="1">
      <c r="A127" s="349"/>
      <c r="B127" s="352"/>
      <c r="C127" s="406"/>
      <c r="D127" s="328"/>
      <c r="E127" s="343"/>
      <c r="F127" s="344"/>
      <c r="G127" s="301"/>
      <c r="H127" s="344"/>
      <c r="I127" s="42" t="s">
        <v>132</v>
      </c>
      <c r="J127" s="134"/>
      <c r="K127" s="135"/>
      <c r="L127" s="135"/>
      <c r="M127" s="136"/>
      <c r="N127" s="7">
        <f t="shared" si="2"/>
        <v>34.6</v>
      </c>
      <c r="O127" s="266"/>
      <c r="P127" s="14"/>
      <c r="Q127" s="15">
        <v>34.6</v>
      </c>
      <c r="R127" s="92"/>
      <c r="S127" s="93"/>
      <c r="T127" s="93"/>
      <c r="U127" s="94"/>
      <c r="V127" s="15"/>
      <c r="W127" s="259"/>
    </row>
    <row r="128" spans="1:23" ht="13.5" customHeight="1">
      <c r="A128" s="349"/>
      <c r="B128" s="352"/>
      <c r="C128" s="406"/>
      <c r="D128" s="328"/>
      <c r="E128" s="343"/>
      <c r="F128" s="344"/>
      <c r="G128" s="301"/>
      <c r="H128" s="344"/>
      <c r="I128" s="50" t="s">
        <v>90</v>
      </c>
      <c r="J128" s="134">
        <f>M128</f>
        <v>0</v>
      </c>
      <c r="K128" s="135"/>
      <c r="L128" s="135"/>
      <c r="M128" s="136"/>
      <c r="N128" s="13">
        <f t="shared" si="2"/>
        <v>34.6</v>
      </c>
      <c r="O128" s="266"/>
      <c r="P128" s="14"/>
      <c r="Q128" s="15">
        <v>34.6</v>
      </c>
      <c r="R128" s="92">
        <f>U128</f>
        <v>0</v>
      </c>
      <c r="S128" s="93"/>
      <c r="T128" s="93"/>
      <c r="U128" s="94"/>
      <c r="V128" s="15">
        <f>32.9+23.9+37.4</f>
        <v>94.19999999999999</v>
      </c>
      <c r="W128" s="259"/>
    </row>
    <row r="129" spans="1:23" ht="13.5" customHeight="1" thickBot="1">
      <c r="A129" s="351"/>
      <c r="B129" s="332"/>
      <c r="C129" s="311"/>
      <c r="D129" s="407"/>
      <c r="E129" s="315"/>
      <c r="F129" s="299"/>
      <c r="G129" s="302"/>
      <c r="H129" s="299"/>
      <c r="I129" s="111" t="s">
        <v>15</v>
      </c>
      <c r="J129" s="80">
        <f>K129+M129</f>
        <v>49.3</v>
      </c>
      <c r="K129" s="81">
        <f>SUM(K126:K128)</f>
        <v>0</v>
      </c>
      <c r="L129" s="81"/>
      <c r="M129" s="82">
        <f>M126+M128</f>
        <v>49.3</v>
      </c>
      <c r="N129" s="80">
        <f t="shared" si="2"/>
        <v>412.40000000000003</v>
      </c>
      <c r="O129" s="81">
        <f>SUM(O126:O128)</f>
        <v>0</v>
      </c>
      <c r="P129" s="81"/>
      <c r="Q129" s="82">
        <f>Q126+Q127+Q128</f>
        <v>412.40000000000003</v>
      </c>
      <c r="R129" s="80">
        <f>S129+U129</f>
        <v>0</v>
      </c>
      <c r="S129" s="81">
        <f>SUM(S126:S128)</f>
        <v>0</v>
      </c>
      <c r="T129" s="81"/>
      <c r="U129" s="82">
        <f>U126+U128</f>
        <v>0</v>
      </c>
      <c r="V129" s="82">
        <f>V126+V127+V128</f>
        <v>470.9</v>
      </c>
      <c r="W129" s="82">
        <f>W126+W127+W128</f>
        <v>0</v>
      </c>
    </row>
    <row r="130" spans="1:23" ht="12" customHeight="1" hidden="1">
      <c r="A130" s="348" t="s">
        <v>12</v>
      </c>
      <c r="B130" s="330" t="s">
        <v>21</v>
      </c>
      <c r="C130" s="309" t="s">
        <v>20</v>
      </c>
      <c r="D130" s="380" t="s">
        <v>151</v>
      </c>
      <c r="E130" s="335"/>
      <c r="F130" s="298" t="s">
        <v>20</v>
      </c>
      <c r="G130" s="300" t="s">
        <v>75</v>
      </c>
      <c r="H130" s="298" t="s">
        <v>78</v>
      </c>
      <c r="I130" s="38" t="s">
        <v>42</v>
      </c>
      <c r="J130" s="131">
        <f>M130</f>
        <v>0</v>
      </c>
      <c r="K130" s="132"/>
      <c r="L130" s="132"/>
      <c r="M130" s="133"/>
      <c r="N130" s="247">
        <f>O130+Q130</f>
        <v>0</v>
      </c>
      <c r="O130" s="5"/>
      <c r="P130" s="5"/>
      <c r="Q130" s="6"/>
      <c r="R130" s="83">
        <f>U130</f>
        <v>0</v>
      </c>
      <c r="S130" s="84"/>
      <c r="T130" s="84"/>
      <c r="U130" s="85"/>
      <c r="V130" s="224"/>
      <c r="W130" s="229"/>
    </row>
    <row r="131" spans="1:23" ht="12" customHeight="1" hidden="1">
      <c r="A131" s="349"/>
      <c r="B131" s="352"/>
      <c r="C131" s="406"/>
      <c r="D131" s="328"/>
      <c r="E131" s="462"/>
      <c r="F131" s="344"/>
      <c r="G131" s="301"/>
      <c r="H131" s="344"/>
      <c r="I131" s="50" t="s">
        <v>90</v>
      </c>
      <c r="J131" s="134">
        <f>M131</f>
        <v>0</v>
      </c>
      <c r="K131" s="135"/>
      <c r="L131" s="135"/>
      <c r="M131" s="136"/>
      <c r="N131" s="7">
        <f>O131+Q131</f>
        <v>0</v>
      </c>
      <c r="O131" s="14"/>
      <c r="P131" s="14"/>
      <c r="Q131" s="15"/>
      <c r="R131" s="92">
        <f>U131</f>
        <v>0</v>
      </c>
      <c r="S131" s="93"/>
      <c r="T131" s="93"/>
      <c r="U131" s="94"/>
      <c r="V131" s="225"/>
      <c r="W131" s="259"/>
    </row>
    <row r="132" spans="1:23" ht="15" customHeight="1" hidden="1" thickBot="1">
      <c r="A132" s="382"/>
      <c r="B132" s="371"/>
      <c r="C132" s="464"/>
      <c r="D132" s="329"/>
      <c r="E132" s="463"/>
      <c r="F132" s="363"/>
      <c r="G132" s="302"/>
      <c r="H132" s="363"/>
      <c r="I132" s="110" t="s">
        <v>15</v>
      </c>
      <c r="J132" s="77">
        <f>K132+M132</f>
        <v>0</v>
      </c>
      <c r="K132" s="78">
        <f>K130+K131</f>
        <v>0</v>
      </c>
      <c r="L132" s="78"/>
      <c r="M132" s="78">
        <f>M130+M131</f>
        <v>0</v>
      </c>
      <c r="N132" s="77">
        <f>O132+Q132</f>
        <v>0</v>
      </c>
      <c r="O132" s="78">
        <f>O130+O131</f>
        <v>0</v>
      </c>
      <c r="P132" s="78"/>
      <c r="Q132" s="78">
        <f>Q130+Q131</f>
        <v>0</v>
      </c>
      <c r="R132" s="77">
        <f>S132+U132</f>
        <v>0</v>
      </c>
      <c r="S132" s="78">
        <f>S130+S131</f>
        <v>0</v>
      </c>
      <c r="T132" s="78"/>
      <c r="U132" s="78">
        <f>U130+U131</f>
        <v>0</v>
      </c>
      <c r="V132" s="231">
        <f>SUM(V130:V131)</f>
        <v>0</v>
      </c>
      <c r="W132" s="231">
        <f>SUM(W130:W131)</f>
        <v>0</v>
      </c>
    </row>
    <row r="133" spans="1:23" ht="13.5" customHeight="1" thickBot="1">
      <c r="A133" s="32" t="s">
        <v>12</v>
      </c>
      <c r="B133" s="45" t="s">
        <v>21</v>
      </c>
      <c r="C133" s="493" t="s">
        <v>19</v>
      </c>
      <c r="D133" s="494"/>
      <c r="E133" s="494"/>
      <c r="F133" s="494"/>
      <c r="G133" s="494"/>
      <c r="H133" s="494"/>
      <c r="I133" s="495"/>
      <c r="J133" s="34">
        <f>K133+M133</f>
        <v>64.3</v>
      </c>
      <c r="K133" s="35">
        <f>K122+K125+K129+K132</f>
        <v>15</v>
      </c>
      <c r="L133" s="35">
        <f>L122+L125+L129+L132</f>
        <v>0</v>
      </c>
      <c r="M133" s="35">
        <f>M122+M125+M129+M132</f>
        <v>49.3</v>
      </c>
      <c r="N133" s="34">
        <f>O133+Q133</f>
        <v>432.40000000000003</v>
      </c>
      <c r="O133" s="35">
        <f>O122+O125+O129+O132</f>
        <v>20</v>
      </c>
      <c r="P133" s="35">
        <f>P122+P125+P129+P132</f>
        <v>0</v>
      </c>
      <c r="Q133" s="35">
        <f>Q122+Q125+Q129+Q132</f>
        <v>412.40000000000003</v>
      </c>
      <c r="R133" s="34">
        <f>S133+U133</f>
        <v>0</v>
      </c>
      <c r="S133" s="35">
        <f>S122+S125+S129+S132</f>
        <v>0</v>
      </c>
      <c r="T133" s="35">
        <f>T122+T125+T129+T132</f>
        <v>0</v>
      </c>
      <c r="U133" s="35">
        <f>U122+U125+U129+U132</f>
        <v>0</v>
      </c>
      <c r="V133" s="35">
        <f>V122+V125+V129+V132</f>
        <v>490.9</v>
      </c>
      <c r="W133" s="238">
        <f>W122+W125+W129+W132</f>
        <v>20</v>
      </c>
    </row>
    <row r="134" spans="1:23" ht="13.5" customHeight="1" thickBot="1">
      <c r="A134" s="105" t="s">
        <v>12</v>
      </c>
      <c r="B134" s="108" t="s">
        <v>13</v>
      </c>
      <c r="C134" s="474" t="s">
        <v>68</v>
      </c>
      <c r="D134" s="475"/>
      <c r="E134" s="475"/>
      <c r="F134" s="475"/>
      <c r="G134" s="475"/>
      <c r="H134" s="475"/>
      <c r="I134" s="475"/>
      <c r="J134" s="475"/>
      <c r="K134" s="475"/>
      <c r="L134" s="475"/>
      <c r="M134" s="475"/>
      <c r="N134" s="475"/>
      <c r="O134" s="475"/>
      <c r="P134" s="475"/>
      <c r="Q134" s="475"/>
      <c r="R134" s="475"/>
      <c r="S134" s="475"/>
      <c r="T134" s="475"/>
      <c r="U134" s="475"/>
      <c r="V134" s="475"/>
      <c r="W134" s="476"/>
    </row>
    <row r="135" spans="1:23" ht="14.25" customHeight="1">
      <c r="A135" s="348" t="s">
        <v>12</v>
      </c>
      <c r="B135" s="330" t="s">
        <v>13</v>
      </c>
      <c r="C135" s="309" t="s">
        <v>12</v>
      </c>
      <c r="D135" s="380" t="s">
        <v>147</v>
      </c>
      <c r="E135" s="517"/>
      <c r="F135" s="298" t="s">
        <v>20</v>
      </c>
      <c r="G135" s="300" t="s">
        <v>75</v>
      </c>
      <c r="H135" s="298" t="s">
        <v>78</v>
      </c>
      <c r="I135" s="38" t="s">
        <v>14</v>
      </c>
      <c r="J135" s="131">
        <f>K135</f>
        <v>50</v>
      </c>
      <c r="K135" s="132">
        <v>50</v>
      </c>
      <c r="L135" s="132"/>
      <c r="M135" s="133"/>
      <c r="N135" s="4">
        <f aca="true" t="shared" si="3" ref="N135:N142">O135+Q135</f>
        <v>50</v>
      </c>
      <c r="O135" s="5">
        <v>50</v>
      </c>
      <c r="P135" s="5"/>
      <c r="Q135" s="6"/>
      <c r="R135" s="83">
        <f>S135</f>
        <v>0</v>
      </c>
      <c r="S135" s="84"/>
      <c r="T135" s="84"/>
      <c r="U135" s="85"/>
      <c r="V135" s="224">
        <v>50</v>
      </c>
      <c r="W135" s="224">
        <v>50</v>
      </c>
    </row>
    <row r="136" spans="1:23" ht="13.5" customHeight="1">
      <c r="A136" s="349"/>
      <c r="B136" s="352"/>
      <c r="C136" s="406"/>
      <c r="D136" s="328"/>
      <c r="E136" s="518"/>
      <c r="F136" s="344"/>
      <c r="G136" s="301"/>
      <c r="H136" s="344"/>
      <c r="I136" s="42" t="s">
        <v>45</v>
      </c>
      <c r="J136" s="134">
        <f>K136</f>
        <v>0</v>
      </c>
      <c r="K136" s="135"/>
      <c r="L136" s="135"/>
      <c r="M136" s="136"/>
      <c r="N136" s="13">
        <f t="shared" si="3"/>
        <v>10</v>
      </c>
      <c r="O136" s="14">
        <v>10</v>
      </c>
      <c r="P136" s="14"/>
      <c r="Q136" s="15"/>
      <c r="R136" s="92">
        <f>S136</f>
        <v>0</v>
      </c>
      <c r="S136" s="93"/>
      <c r="T136" s="93"/>
      <c r="U136" s="94"/>
      <c r="V136" s="225">
        <v>10</v>
      </c>
      <c r="W136" s="225">
        <v>10</v>
      </c>
    </row>
    <row r="137" spans="1:23" ht="14.25" customHeight="1" thickBot="1">
      <c r="A137" s="351"/>
      <c r="B137" s="332"/>
      <c r="C137" s="311"/>
      <c r="D137" s="407"/>
      <c r="E137" s="519"/>
      <c r="F137" s="299"/>
      <c r="G137" s="302"/>
      <c r="H137" s="299"/>
      <c r="I137" s="111" t="s">
        <v>15</v>
      </c>
      <c r="J137" s="80">
        <f>K137+M137</f>
        <v>50</v>
      </c>
      <c r="K137" s="81">
        <f>K135+K136</f>
        <v>50</v>
      </c>
      <c r="L137" s="81"/>
      <c r="M137" s="82"/>
      <c r="N137" s="80">
        <f t="shared" si="3"/>
        <v>60</v>
      </c>
      <c r="O137" s="81">
        <f>O135+O136</f>
        <v>60</v>
      </c>
      <c r="P137" s="81"/>
      <c r="Q137" s="82">
        <f>Q135</f>
        <v>0</v>
      </c>
      <c r="R137" s="80">
        <f>S137+U137</f>
        <v>0</v>
      </c>
      <c r="S137" s="81">
        <f>S135+S136</f>
        <v>0</v>
      </c>
      <c r="T137" s="81"/>
      <c r="U137" s="82"/>
      <c r="V137" s="226">
        <f>V135+V136</f>
        <v>60</v>
      </c>
      <c r="W137" s="226">
        <f>W135+W136</f>
        <v>60</v>
      </c>
    </row>
    <row r="138" spans="1:23" ht="15" customHeight="1">
      <c r="A138" s="348" t="s">
        <v>12</v>
      </c>
      <c r="B138" s="330" t="s">
        <v>13</v>
      </c>
      <c r="C138" s="309" t="s">
        <v>11</v>
      </c>
      <c r="D138" s="380" t="s">
        <v>168</v>
      </c>
      <c r="E138" s="450"/>
      <c r="F138" s="298" t="s">
        <v>20</v>
      </c>
      <c r="G138" s="300" t="s">
        <v>75</v>
      </c>
      <c r="H138" s="298" t="s">
        <v>77</v>
      </c>
      <c r="I138" s="38" t="s">
        <v>14</v>
      </c>
      <c r="J138" s="131"/>
      <c r="K138" s="132"/>
      <c r="L138" s="132"/>
      <c r="M138" s="133"/>
      <c r="N138" s="247">
        <f t="shared" si="3"/>
        <v>10</v>
      </c>
      <c r="O138" s="5">
        <v>10</v>
      </c>
      <c r="P138" s="5"/>
      <c r="Q138" s="6"/>
      <c r="R138" s="83"/>
      <c r="S138" s="84"/>
      <c r="T138" s="84"/>
      <c r="U138" s="85"/>
      <c r="V138" s="224">
        <v>20</v>
      </c>
      <c r="W138" s="224">
        <v>20</v>
      </c>
    </row>
    <row r="139" spans="1:23" ht="12.75" customHeight="1">
      <c r="A139" s="349"/>
      <c r="B139" s="352"/>
      <c r="C139" s="406"/>
      <c r="D139" s="328"/>
      <c r="E139" s="477"/>
      <c r="F139" s="344"/>
      <c r="G139" s="301"/>
      <c r="H139" s="344"/>
      <c r="I139" s="179" t="s">
        <v>90</v>
      </c>
      <c r="J139" s="134"/>
      <c r="K139" s="135"/>
      <c r="L139" s="135"/>
      <c r="M139" s="136"/>
      <c r="N139" s="7">
        <f t="shared" si="3"/>
        <v>6.8</v>
      </c>
      <c r="O139" s="14"/>
      <c r="P139" s="14"/>
      <c r="Q139" s="15">
        <v>6.8</v>
      </c>
      <c r="R139" s="92"/>
      <c r="S139" s="93"/>
      <c r="T139" s="93"/>
      <c r="U139" s="94"/>
      <c r="V139" s="225"/>
      <c r="W139" s="225"/>
    </row>
    <row r="140" spans="1:23" ht="12.75" customHeight="1">
      <c r="A140" s="349"/>
      <c r="B140" s="352"/>
      <c r="C140" s="406"/>
      <c r="D140" s="328"/>
      <c r="E140" s="477"/>
      <c r="F140" s="344"/>
      <c r="G140" s="301"/>
      <c r="H140" s="344"/>
      <c r="I140" s="180" t="s">
        <v>42</v>
      </c>
      <c r="J140" s="134">
        <f>K140</f>
        <v>8.2</v>
      </c>
      <c r="K140" s="135">
        <v>8.2</v>
      </c>
      <c r="L140" s="135"/>
      <c r="M140" s="136"/>
      <c r="N140" s="13">
        <f t="shared" si="3"/>
        <v>38.3</v>
      </c>
      <c r="O140" s="14"/>
      <c r="P140" s="14"/>
      <c r="Q140" s="15">
        <v>38.3</v>
      </c>
      <c r="R140" s="92"/>
      <c r="S140" s="93"/>
      <c r="T140" s="93"/>
      <c r="U140" s="94"/>
      <c r="V140" s="225"/>
      <c r="W140" s="225"/>
    </row>
    <row r="141" spans="1:23" ht="14.25" customHeight="1" thickBot="1">
      <c r="A141" s="351"/>
      <c r="B141" s="332"/>
      <c r="C141" s="311"/>
      <c r="D141" s="407"/>
      <c r="E141" s="452"/>
      <c r="F141" s="299"/>
      <c r="G141" s="302"/>
      <c r="H141" s="299"/>
      <c r="I141" s="114" t="s">
        <v>15</v>
      </c>
      <c r="J141" s="80">
        <f>K141+M141</f>
        <v>8.2</v>
      </c>
      <c r="K141" s="81">
        <f>K138+K139+K140</f>
        <v>8.2</v>
      </c>
      <c r="L141" s="81"/>
      <c r="M141" s="82"/>
      <c r="N141" s="80">
        <f t="shared" si="3"/>
        <v>55.099999999999994</v>
      </c>
      <c r="O141" s="81">
        <f>O138</f>
        <v>10</v>
      </c>
      <c r="P141" s="81"/>
      <c r="Q141" s="82">
        <f>SUM(Q139:Q140)</f>
        <v>45.099999999999994</v>
      </c>
      <c r="R141" s="80">
        <f>S141+U141</f>
        <v>0</v>
      </c>
      <c r="S141" s="81">
        <f>S138</f>
        <v>0</v>
      </c>
      <c r="T141" s="81"/>
      <c r="U141" s="82"/>
      <c r="V141" s="226">
        <f>V138+V139+V140</f>
        <v>20</v>
      </c>
      <c r="W141" s="226">
        <f>W138+W139+W140</f>
        <v>20</v>
      </c>
    </row>
    <row r="142" spans="1:23" ht="12.75" customHeight="1">
      <c r="A142" s="279" t="s">
        <v>12</v>
      </c>
      <c r="B142" s="368" t="s">
        <v>13</v>
      </c>
      <c r="C142" s="288" t="s">
        <v>16</v>
      </c>
      <c r="D142" s="345" t="s">
        <v>156</v>
      </c>
      <c r="E142" s="468"/>
      <c r="F142" s="306" t="s">
        <v>20</v>
      </c>
      <c r="G142" s="300" t="s">
        <v>75</v>
      </c>
      <c r="H142" s="306" t="s">
        <v>78</v>
      </c>
      <c r="I142" s="38" t="s">
        <v>14</v>
      </c>
      <c r="J142" s="131">
        <f>K142</f>
        <v>0</v>
      </c>
      <c r="K142" s="132"/>
      <c r="L142" s="132"/>
      <c r="M142" s="133"/>
      <c r="N142" s="212">
        <f t="shared" si="3"/>
        <v>0</v>
      </c>
      <c r="O142" s="213">
        <v>0</v>
      </c>
      <c r="P142" s="211"/>
      <c r="Q142" s="163"/>
      <c r="R142" s="83">
        <f>S142</f>
        <v>0</v>
      </c>
      <c r="S142" s="84"/>
      <c r="T142" s="84"/>
      <c r="U142" s="85"/>
      <c r="V142" s="164">
        <v>0</v>
      </c>
      <c r="W142" s="164"/>
    </row>
    <row r="143" spans="1:23" ht="13.5" customHeight="1" hidden="1">
      <c r="A143" s="280"/>
      <c r="B143" s="369"/>
      <c r="C143" s="289"/>
      <c r="D143" s="346"/>
      <c r="E143" s="469"/>
      <c r="F143" s="307"/>
      <c r="G143" s="301"/>
      <c r="H143" s="307"/>
      <c r="I143" s="50"/>
      <c r="J143" s="134"/>
      <c r="K143" s="135"/>
      <c r="L143" s="135"/>
      <c r="M143" s="136"/>
      <c r="N143" s="155"/>
      <c r="O143" s="156"/>
      <c r="P143" s="156"/>
      <c r="Q143" s="157"/>
      <c r="R143" s="92"/>
      <c r="S143" s="93"/>
      <c r="T143" s="93"/>
      <c r="U143" s="94"/>
      <c r="V143" s="196"/>
      <c r="W143" s="165"/>
    </row>
    <row r="144" spans="1:23" ht="15" customHeight="1" thickBot="1">
      <c r="A144" s="281"/>
      <c r="B144" s="370"/>
      <c r="C144" s="290"/>
      <c r="D144" s="347"/>
      <c r="E144" s="470"/>
      <c r="F144" s="308"/>
      <c r="G144" s="302"/>
      <c r="H144" s="308"/>
      <c r="I144" s="114" t="s">
        <v>15</v>
      </c>
      <c r="J144" s="80">
        <f>K144+M144</f>
        <v>0</v>
      </c>
      <c r="K144" s="81">
        <f>K142</f>
        <v>0</v>
      </c>
      <c r="L144" s="81"/>
      <c r="M144" s="82"/>
      <c r="N144" s="151">
        <f>O144+Q144</f>
        <v>0</v>
      </c>
      <c r="O144" s="152">
        <f>O142</f>
        <v>0</v>
      </c>
      <c r="P144" s="152"/>
      <c r="Q144" s="166">
        <f>Q142</f>
        <v>0</v>
      </c>
      <c r="R144" s="80">
        <f>S144+U144</f>
        <v>0</v>
      </c>
      <c r="S144" s="81">
        <f>S142</f>
        <v>0</v>
      </c>
      <c r="T144" s="81"/>
      <c r="U144" s="82"/>
      <c r="V144" s="176">
        <f>V142</f>
        <v>0</v>
      </c>
      <c r="W144" s="177">
        <f>W142</f>
        <v>0</v>
      </c>
    </row>
    <row r="145" spans="1:23" ht="13.5" customHeight="1" thickBot="1">
      <c r="A145" s="53" t="s">
        <v>12</v>
      </c>
      <c r="B145" s="52" t="s">
        <v>13</v>
      </c>
      <c r="C145" s="372" t="s">
        <v>19</v>
      </c>
      <c r="D145" s="372"/>
      <c r="E145" s="372"/>
      <c r="F145" s="372"/>
      <c r="G145" s="372"/>
      <c r="H145" s="372"/>
      <c r="I145" s="373"/>
      <c r="J145" s="46">
        <f>K145+M145</f>
        <v>58.2</v>
      </c>
      <c r="K145" s="47">
        <f>K141+K137+K144</f>
        <v>58.2</v>
      </c>
      <c r="L145" s="47">
        <f>L141+L137</f>
        <v>0</v>
      </c>
      <c r="M145" s="48">
        <f>M141+M137</f>
        <v>0</v>
      </c>
      <c r="N145" s="46">
        <f>O145+Q145</f>
        <v>115.1</v>
      </c>
      <c r="O145" s="47">
        <f>O141+O137+O144</f>
        <v>70</v>
      </c>
      <c r="P145" s="47">
        <f>P141+P137</f>
        <v>0</v>
      </c>
      <c r="Q145" s="47">
        <f>Q141+Q137</f>
        <v>45.099999999999994</v>
      </c>
      <c r="R145" s="46">
        <f>S145+U145</f>
        <v>0</v>
      </c>
      <c r="S145" s="47">
        <f>S141+S137+S144</f>
        <v>0</v>
      </c>
      <c r="T145" s="47">
        <f>T141+T137</f>
        <v>0</v>
      </c>
      <c r="U145" s="48">
        <f>U141+U137</f>
        <v>0</v>
      </c>
      <c r="V145" s="267">
        <f>V141+V137+V144</f>
        <v>80</v>
      </c>
      <c r="W145" s="267">
        <f>W141+W137+W144</f>
        <v>80</v>
      </c>
    </row>
    <row r="146" spans="1:23" ht="13.5" customHeight="1" thickBot="1">
      <c r="A146" s="49" t="s">
        <v>12</v>
      </c>
      <c r="B146" s="456" t="s">
        <v>22</v>
      </c>
      <c r="C146" s="457"/>
      <c r="D146" s="457"/>
      <c r="E146" s="457"/>
      <c r="F146" s="457"/>
      <c r="G146" s="457"/>
      <c r="H146" s="457"/>
      <c r="I146" s="458"/>
      <c r="J146" s="41">
        <f>K146+M146</f>
        <v>4432.7</v>
      </c>
      <c r="K146" s="40">
        <f>K145+K133+K118+K105+K52+K48+K24</f>
        <v>2148.1</v>
      </c>
      <c r="L146" s="40">
        <f>L145+L133+L118+L105+L52+L48+L24</f>
        <v>280</v>
      </c>
      <c r="M146" s="40">
        <f>M145+M133+M118+M105+M52+M48+M24</f>
        <v>2284.6</v>
      </c>
      <c r="N146" s="41">
        <f>O146+Q146</f>
        <v>6378.4</v>
      </c>
      <c r="O146" s="40">
        <f>O145+O133+O118+O105+O52+O48+O24</f>
        <v>3417.5</v>
      </c>
      <c r="P146" s="40">
        <f>P145+P133+P118+P105+P52+P48+P24</f>
        <v>313.7</v>
      </c>
      <c r="Q146" s="40">
        <f>Q145+Q133+Q118+Q105+Q52+Q48+Q24</f>
        <v>2960.8999999999996</v>
      </c>
      <c r="R146" s="127">
        <f>S146+U146</f>
        <v>0</v>
      </c>
      <c r="S146" s="125">
        <f>S145+S133+S118+S105+S52+S48+S24</f>
        <v>0</v>
      </c>
      <c r="T146" s="125">
        <f>T145+T133+T118+T105+T52+T48+T24</f>
        <v>0</v>
      </c>
      <c r="U146" s="125">
        <f>U145+U133+U118+U105+U52+U48+U24</f>
        <v>0</v>
      </c>
      <c r="V146" s="40">
        <f>V145+V133+V118+V105+V52+V48+V24</f>
        <v>4909.200000000001</v>
      </c>
      <c r="W146" s="268">
        <f>W145+W133+W118+W105+W52+W48+W24</f>
        <v>4120.700000000001</v>
      </c>
    </row>
    <row r="147" spans="1:23" ht="14.25" customHeight="1" thickBot="1">
      <c r="A147" s="66" t="s">
        <v>20</v>
      </c>
      <c r="B147" s="514" t="s">
        <v>23</v>
      </c>
      <c r="C147" s="515"/>
      <c r="D147" s="515"/>
      <c r="E147" s="515"/>
      <c r="F147" s="515"/>
      <c r="G147" s="515"/>
      <c r="H147" s="515"/>
      <c r="I147" s="516"/>
      <c r="J147" s="74">
        <f>K147+M147</f>
        <v>4432.7</v>
      </c>
      <c r="K147" s="75">
        <f>K146</f>
        <v>2148.1</v>
      </c>
      <c r="L147" s="75">
        <f>L146</f>
        <v>280</v>
      </c>
      <c r="M147" s="76">
        <f>M146</f>
        <v>2284.6</v>
      </c>
      <c r="N147" s="74">
        <f>O147+Q147</f>
        <v>6378.4</v>
      </c>
      <c r="O147" s="75">
        <f>O146</f>
        <v>3417.5</v>
      </c>
      <c r="P147" s="75">
        <f>P146</f>
        <v>313.7</v>
      </c>
      <c r="Q147" s="76">
        <f>Q146</f>
        <v>2960.8999999999996</v>
      </c>
      <c r="R147" s="128">
        <f>S147+U147</f>
        <v>0</v>
      </c>
      <c r="S147" s="126">
        <f>S146</f>
        <v>0</v>
      </c>
      <c r="T147" s="126">
        <f>T146</f>
        <v>0</v>
      </c>
      <c r="U147" s="129">
        <f>U146</f>
        <v>0</v>
      </c>
      <c r="V147" s="76">
        <f>V146</f>
        <v>4909.200000000001</v>
      </c>
      <c r="W147" s="269">
        <f>W146</f>
        <v>4120.700000000001</v>
      </c>
    </row>
    <row r="148" spans="1:23" ht="12" customHeight="1">
      <c r="A148" s="72"/>
      <c r="B148" s="73"/>
      <c r="C148" s="73"/>
      <c r="D148" s="73"/>
      <c r="E148" s="73"/>
      <c r="F148" s="73"/>
      <c r="G148" s="73"/>
      <c r="H148" s="73"/>
      <c r="I148" s="73"/>
      <c r="J148" s="71"/>
      <c r="K148" s="71"/>
      <c r="L148" s="71"/>
      <c r="M148" s="71"/>
      <c r="N148" s="202"/>
      <c r="O148" s="202"/>
      <c r="P148" s="202"/>
      <c r="Q148" s="202"/>
      <c r="R148" s="71"/>
      <c r="S148" s="71"/>
      <c r="T148" s="71"/>
      <c r="U148" s="71"/>
      <c r="V148" s="202"/>
      <c r="W148" s="202"/>
    </row>
    <row r="149" spans="1:23" ht="19.5" customHeight="1" thickBot="1">
      <c r="A149" s="16"/>
      <c r="B149" s="16"/>
      <c r="C149" s="36"/>
      <c r="D149" s="37"/>
      <c r="E149" s="297" t="s">
        <v>41</v>
      </c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539" t="s">
        <v>91</v>
      </c>
      <c r="U149" s="539"/>
      <c r="V149" s="170"/>
      <c r="W149" s="170"/>
    </row>
    <row r="150" spans="1:23" ht="14.25" customHeight="1" thickBot="1">
      <c r="A150" s="459" t="s">
        <v>24</v>
      </c>
      <c r="B150" s="460"/>
      <c r="C150" s="460"/>
      <c r="D150" s="460"/>
      <c r="E150" s="460"/>
      <c r="F150" s="460"/>
      <c r="G150" s="461"/>
      <c r="H150" s="465" t="s">
        <v>154</v>
      </c>
      <c r="I150" s="466"/>
      <c r="J150" s="467"/>
      <c r="K150" s="465" t="s">
        <v>161</v>
      </c>
      <c r="L150" s="466"/>
      <c r="M150" s="467"/>
      <c r="N150" s="465" t="s">
        <v>162</v>
      </c>
      <c r="O150" s="466"/>
      <c r="P150" s="467"/>
      <c r="Q150" s="465" t="s">
        <v>153</v>
      </c>
      <c r="R150" s="466"/>
      <c r="S150" s="466"/>
      <c r="T150" s="536" t="s">
        <v>163</v>
      </c>
      <c r="U150" s="537"/>
      <c r="V150" s="538"/>
      <c r="W150" s="203"/>
    </row>
    <row r="151" spans="1:23" ht="14.25" customHeight="1" thickBot="1">
      <c r="A151" s="427" t="s">
        <v>25</v>
      </c>
      <c r="B151" s="428"/>
      <c r="C151" s="428"/>
      <c r="D151" s="428"/>
      <c r="E151" s="428"/>
      <c r="F151" s="428"/>
      <c r="G151" s="429"/>
      <c r="H151" s="322">
        <f>H152+H153+H154+H155+H156</f>
        <v>1884.4</v>
      </c>
      <c r="I151" s="323"/>
      <c r="J151" s="324"/>
      <c r="K151" s="322">
        <f>K152+K153+K154+K155+K156</f>
        <v>2483.9</v>
      </c>
      <c r="L151" s="323"/>
      <c r="M151" s="324"/>
      <c r="N151" s="383">
        <f>N152+N153+N154+N155+N156</f>
        <v>0</v>
      </c>
      <c r="O151" s="384"/>
      <c r="P151" s="385"/>
      <c r="Q151" s="322">
        <f>Q152+Q153+Q154+Q155+Q156</f>
        <v>2031.9</v>
      </c>
      <c r="R151" s="323"/>
      <c r="S151" s="324"/>
      <c r="T151" s="322">
        <f>T152+T153+T154+T155+T156</f>
        <v>2031.9</v>
      </c>
      <c r="U151" s="323"/>
      <c r="V151" s="324"/>
      <c r="W151" s="204"/>
    </row>
    <row r="152" spans="1:23" ht="15.75" customHeight="1">
      <c r="A152" s="319" t="s">
        <v>26</v>
      </c>
      <c r="B152" s="320"/>
      <c r="C152" s="320"/>
      <c r="D152" s="320"/>
      <c r="E152" s="320"/>
      <c r="F152" s="320"/>
      <c r="G152" s="321"/>
      <c r="H152" s="282">
        <f>SUMIF(I17:I147,"SB",J17:J147)</f>
        <v>1502.9</v>
      </c>
      <c r="I152" s="283"/>
      <c r="J152" s="284"/>
      <c r="K152" s="540">
        <f>SUMIF(I17:I147,"SB",N17:N147)</f>
        <v>2061</v>
      </c>
      <c r="L152" s="541"/>
      <c r="M152" s="542"/>
      <c r="N152" s="424">
        <f>SUMIF(I17:I147,"SB",R17:R147)</f>
        <v>0</v>
      </c>
      <c r="O152" s="425"/>
      <c r="P152" s="426"/>
      <c r="Q152" s="282">
        <f>SUMIF(I17:I147,"SB",V17:V1777)</f>
        <v>1681.9</v>
      </c>
      <c r="R152" s="283"/>
      <c r="S152" s="283"/>
      <c r="T152" s="454">
        <f>SUMIF(I17:I147,"SB",W17:W147)</f>
        <v>1681.9</v>
      </c>
      <c r="U152" s="453"/>
      <c r="V152" s="455"/>
      <c r="W152" s="204"/>
    </row>
    <row r="153" spans="1:23" ht="15" customHeight="1">
      <c r="A153" s="303" t="s">
        <v>87</v>
      </c>
      <c r="B153" s="304"/>
      <c r="C153" s="304"/>
      <c r="D153" s="304"/>
      <c r="E153" s="304"/>
      <c r="F153" s="304"/>
      <c r="G153" s="305"/>
      <c r="H153" s="325">
        <f>SUMIF(I26:I148,"SB(SP)",J26:J148)</f>
        <v>0</v>
      </c>
      <c r="I153" s="326"/>
      <c r="J153" s="327"/>
      <c r="K153" s="282">
        <f>SUMIF(I17:I147,"SB(SP)",N17:N147)</f>
        <v>0</v>
      </c>
      <c r="L153" s="283"/>
      <c r="M153" s="284"/>
      <c r="N153" s="377">
        <f>SUMIF(I26:I48,"SB(SP)",R26:R48)</f>
        <v>0</v>
      </c>
      <c r="O153" s="378"/>
      <c r="P153" s="379"/>
      <c r="Q153" s="325">
        <f>SUMIF(I26:I48,"SB(SP)",V26:V48)</f>
        <v>0</v>
      </c>
      <c r="R153" s="326"/>
      <c r="S153" s="326"/>
      <c r="T153" s="374">
        <f>SUMIF(I26:I48,"SB(SP)",W26:W48)</f>
        <v>0</v>
      </c>
      <c r="U153" s="433"/>
      <c r="V153" s="376"/>
      <c r="W153" s="204"/>
    </row>
    <row r="154" spans="1:23" ht="15" customHeight="1">
      <c r="A154" s="303" t="s">
        <v>85</v>
      </c>
      <c r="B154" s="430"/>
      <c r="C154" s="430"/>
      <c r="D154" s="430"/>
      <c r="E154" s="430"/>
      <c r="F154" s="430"/>
      <c r="G154" s="431"/>
      <c r="H154" s="325"/>
      <c r="I154" s="326"/>
      <c r="J154" s="327"/>
      <c r="K154" s="282">
        <f>SUMIF(I17:I147,"SB(SPN)",N17:N147)</f>
        <v>0</v>
      </c>
      <c r="L154" s="283"/>
      <c r="M154" s="284"/>
      <c r="N154" s="377"/>
      <c r="O154" s="378"/>
      <c r="P154" s="379"/>
      <c r="Q154" s="325"/>
      <c r="R154" s="326"/>
      <c r="S154" s="327"/>
      <c r="T154" s="413"/>
      <c r="U154" s="414"/>
      <c r="V154" s="415"/>
      <c r="W154" s="204"/>
    </row>
    <row r="155" spans="1:23" ht="12.75" customHeight="1">
      <c r="A155" s="303" t="s">
        <v>93</v>
      </c>
      <c r="B155" s="304"/>
      <c r="C155" s="304"/>
      <c r="D155" s="304"/>
      <c r="E155" s="304"/>
      <c r="F155" s="304"/>
      <c r="G155" s="305"/>
      <c r="H155" s="325">
        <f>SUMIF(I17:I147,"SB(VD)",J17:J147)</f>
        <v>381.5</v>
      </c>
      <c r="I155" s="326"/>
      <c r="J155" s="327"/>
      <c r="K155" s="325">
        <f>SUMIF(I17:I147,"SB(VD)",N17:N147)</f>
        <v>422.9</v>
      </c>
      <c r="L155" s="326"/>
      <c r="M155" s="327"/>
      <c r="N155" s="377">
        <f>SUMIF(I17:I147,"SB(VD)",R17:R147)</f>
        <v>0</v>
      </c>
      <c r="O155" s="378"/>
      <c r="P155" s="379"/>
      <c r="Q155" s="325">
        <f>SUMIF(I17:I147,"SB(VD)",V17:V147)</f>
        <v>350</v>
      </c>
      <c r="R155" s="326"/>
      <c r="S155" s="326"/>
      <c r="T155" s="374">
        <f>SUMIF(I17:I147,"SB(VD)",W17:W147)</f>
        <v>350</v>
      </c>
      <c r="U155" s="453"/>
      <c r="V155" s="376"/>
      <c r="W155" s="205"/>
    </row>
    <row r="156" spans="1:23" ht="14.25" customHeight="1" thickBot="1">
      <c r="A156" s="303" t="s">
        <v>92</v>
      </c>
      <c r="B156" s="304"/>
      <c r="C156" s="304"/>
      <c r="D156" s="304"/>
      <c r="E156" s="304"/>
      <c r="F156" s="304"/>
      <c r="G156" s="305"/>
      <c r="H156" s="325"/>
      <c r="I156" s="326"/>
      <c r="J156" s="327"/>
      <c r="K156" s="325"/>
      <c r="L156" s="326"/>
      <c r="M156" s="327"/>
      <c r="N156" s="377"/>
      <c r="O156" s="378"/>
      <c r="P156" s="379"/>
      <c r="Q156" s="325"/>
      <c r="R156" s="326"/>
      <c r="S156" s="326"/>
      <c r="T156" s="374"/>
      <c r="U156" s="375"/>
      <c r="V156" s="376"/>
      <c r="W156" s="204"/>
    </row>
    <row r="157" spans="1:23" ht="15" customHeight="1" thickBot="1">
      <c r="A157" s="427" t="s">
        <v>29</v>
      </c>
      <c r="B157" s="428"/>
      <c r="C157" s="428"/>
      <c r="D157" s="428"/>
      <c r="E157" s="428"/>
      <c r="F157" s="428"/>
      <c r="G157" s="429"/>
      <c r="H157" s="322">
        <f>H158+H159+H160+H161+H162+H163+H164</f>
        <v>2548.3</v>
      </c>
      <c r="I157" s="323"/>
      <c r="J157" s="324"/>
      <c r="K157" s="322">
        <f>K158+K159+K160+K161+K162+K163+K164</f>
        <v>3894.5</v>
      </c>
      <c r="L157" s="323"/>
      <c r="M157" s="324"/>
      <c r="N157" s="383">
        <f>N158+N159+N160+N161+N162+N163+N164</f>
        <v>0</v>
      </c>
      <c r="O157" s="384"/>
      <c r="P157" s="385"/>
      <c r="Q157" s="322">
        <f>Q158+Q159+Q160+Q161+Q162+Q163+Q164</f>
        <v>2877.2999999999997</v>
      </c>
      <c r="R157" s="323"/>
      <c r="S157" s="324"/>
      <c r="T157" s="322">
        <f>T158+T159+T160+T161+T162+T163+T164</f>
        <v>2088.8</v>
      </c>
      <c r="U157" s="323"/>
      <c r="V157" s="324"/>
      <c r="W157" s="204"/>
    </row>
    <row r="158" spans="1:23" ht="13.5" customHeight="1" hidden="1">
      <c r="A158" s="303" t="s">
        <v>27</v>
      </c>
      <c r="B158" s="304"/>
      <c r="C158" s="304"/>
      <c r="D158" s="304"/>
      <c r="E158" s="304"/>
      <c r="F158" s="304"/>
      <c r="G158" s="305"/>
      <c r="H158" s="325">
        <f>SUMIF(I17:I147,"SB(AA)",J17:J147)</f>
        <v>0</v>
      </c>
      <c r="I158" s="326"/>
      <c r="J158" s="327"/>
      <c r="K158" s="325">
        <f>SUMIF(I17:I147,"SB(AA)",N17:N147)</f>
        <v>0</v>
      </c>
      <c r="L158" s="326"/>
      <c r="M158" s="327"/>
      <c r="N158" s="377">
        <f>SUMIF(I17:I147,"SB(AA)",R17:R147)</f>
        <v>0</v>
      </c>
      <c r="O158" s="378"/>
      <c r="P158" s="379"/>
      <c r="Q158" s="325">
        <f>SUMIF(I17:I147,"SB(AA)",V17:V147)</f>
        <v>0</v>
      </c>
      <c r="R158" s="326"/>
      <c r="S158" s="326"/>
      <c r="T158" s="374">
        <f>SUMIF(I17:I147,"SB(AA)",W17:W147)</f>
        <v>0</v>
      </c>
      <c r="U158" s="375"/>
      <c r="V158" s="376"/>
      <c r="W158" s="206"/>
    </row>
    <row r="159" spans="1:23" ht="15" customHeight="1" hidden="1">
      <c r="A159" s="303" t="s">
        <v>28</v>
      </c>
      <c r="B159" s="304"/>
      <c r="C159" s="304"/>
      <c r="D159" s="304"/>
      <c r="E159" s="304"/>
      <c r="F159" s="304"/>
      <c r="G159" s="305"/>
      <c r="H159" s="325">
        <f>SUMIF(I17:I147,"PF",J17:J147)</f>
        <v>0</v>
      </c>
      <c r="I159" s="326"/>
      <c r="J159" s="327"/>
      <c r="K159" s="325">
        <f>SUMIF(I17:I147,"PF",N17:N147)</f>
        <v>0</v>
      </c>
      <c r="L159" s="326"/>
      <c r="M159" s="327"/>
      <c r="N159" s="377">
        <f>SUMIF(I17:I147,"PF",R17:R147)</f>
        <v>0</v>
      </c>
      <c r="O159" s="378"/>
      <c r="P159" s="379"/>
      <c r="Q159" s="325">
        <f>SUMIF(I17:I147,"PF",V17:V147)</f>
        <v>0</v>
      </c>
      <c r="R159" s="326"/>
      <c r="S159" s="326"/>
      <c r="T159" s="374">
        <f>SUMIF(I17:I147,"PF",V17:W147)</f>
        <v>0</v>
      </c>
      <c r="U159" s="375"/>
      <c r="V159" s="376"/>
      <c r="W159" s="204"/>
    </row>
    <row r="160" spans="1:23" ht="15" customHeight="1">
      <c r="A160" s="444" t="s">
        <v>30</v>
      </c>
      <c r="B160" s="445"/>
      <c r="C160" s="445"/>
      <c r="D160" s="445"/>
      <c r="E160" s="445"/>
      <c r="F160" s="445"/>
      <c r="G160" s="446"/>
      <c r="H160" s="282">
        <f>SUMIF(I17:I147,"ES",J17:J147)</f>
        <v>810.4</v>
      </c>
      <c r="I160" s="283"/>
      <c r="J160" s="284"/>
      <c r="K160" s="282">
        <f>SUMIF(I17:I147,"ES",N17:N147)</f>
        <v>1445.3000000000002</v>
      </c>
      <c r="L160" s="283"/>
      <c r="M160" s="284"/>
      <c r="N160" s="424">
        <f>SUMIF(I17:I147,"ES",R17:R147)</f>
        <v>0</v>
      </c>
      <c r="O160" s="425"/>
      <c r="P160" s="426"/>
      <c r="Q160" s="282">
        <f>SUMIF(I17:I147,"ES",V17:V147)</f>
        <v>781.7</v>
      </c>
      <c r="R160" s="283"/>
      <c r="S160" s="283"/>
      <c r="T160" s="454">
        <f>SUMIF(I17:I147,"ES",W17:W147)</f>
        <v>135</v>
      </c>
      <c r="U160" s="453"/>
      <c r="V160" s="455"/>
      <c r="W160" s="204"/>
    </row>
    <row r="161" spans="1:23" ht="15" customHeight="1">
      <c r="A161" s="285" t="s">
        <v>46</v>
      </c>
      <c r="B161" s="286"/>
      <c r="C161" s="286"/>
      <c r="D161" s="286"/>
      <c r="E161" s="286"/>
      <c r="F161" s="286"/>
      <c r="G161" s="287"/>
      <c r="H161" s="325">
        <f>SUMIF(I17:I147,"KPPP",J17:J147)</f>
        <v>1275.5</v>
      </c>
      <c r="I161" s="326"/>
      <c r="J161" s="327"/>
      <c r="K161" s="325">
        <f>SUMIF(I17:I147,"KPPP",N17:N147)</f>
        <v>1925.2</v>
      </c>
      <c r="L161" s="326"/>
      <c r="M161" s="327"/>
      <c r="N161" s="377">
        <f>SUMIF(I17:I148,"KPPP",R17:R148)</f>
        <v>0</v>
      </c>
      <c r="O161" s="378"/>
      <c r="P161" s="379"/>
      <c r="Q161" s="325">
        <f>SUMIF(I17:I147,"KPPP",V17:V147)</f>
        <v>1930</v>
      </c>
      <c r="R161" s="326"/>
      <c r="S161" s="326"/>
      <c r="T161" s="374">
        <f>SUMIF(I17:I147,"KPPP",W17:W147)</f>
        <v>1930</v>
      </c>
      <c r="U161" s="375"/>
      <c r="V161" s="376"/>
      <c r="W161" s="204"/>
    </row>
    <row r="162" spans="1:23" ht="15" customHeight="1">
      <c r="A162" s="303" t="s">
        <v>31</v>
      </c>
      <c r="B162" s="304"/>
      <c r="C162" s="304"/>
      <c r="D162" s="304"/>
      <c r="E162" s="304"/>
      <c r="F162" s="304"/>
      <c r="G162" s="305"/>
      <c r="H162" s="325">
        <f>SUMIF(I17:I147,"LRVB",J17:J147)</f>
        <v>192</v>
      </c>
      <c r="I162" s="326"/>
      <c r="J162" s="327"/>
      <c r="K162" s="325">
        <f>SUMIF(I17:I147,"LRVB",N17:N147)</f>
        <v>204.5</v>
      </c>
      <c r="L162" s="326"/>
      <c r="M162" s="327"/>
      <c r="N162" s="377">
        <f>SUMIF(I17:I147,"LRVB",R17:R147)</f>
        <v>0</v>
      </c>
      <c r="O162" s="378"/>
      <c r="P162" s="379"/>
      <c r="Q162" s="325">
        <f>SUMIF(I17:I147,"LRVB",V17:V147)</f>
        <v>35.7</v>
      </c>
      <c r="R162" s="326"/>
      <c r="S162" s="326"/>
      <c r="T162" s="374">
        <f>SUMIF(I17:I147,"LRVB",W17:W147)</f>
        <v>11.9</v>
      </c>
      <c r="U162" s="375"/>
      <c r="V162" s="376"/>
      <c r="W162" s="204"/>
    </row>
    <row r="163" spans="1:23" ht="15" customHeight="1">
      <c r="A163" s="303" t="s">
        <v>116</v>
      </c>
      <c r="B163" s="304"/>
      <c r="C163" s="304"/>
      <c r="D163" s="304"/>
      <c r="E163" s="304"/>
      <c r="F163" s="304"/>
      <c r="G163" s="305"/>
      <c r="H163" s="325">
        <f>SUMIF(I17:I147,"SB(P)",J17:J147)</f>
        <v>270.4</v>
      </c>
      <c r="I163" s="326"/>
      <c r="J163" s="327"/>
      <c r="K163" s="325">
        <f>SUMIF(I17:I147,"SB(P)",N17:N147)</f>
        <v>319.5</v>
      </c>
      <c r="L163" s="326"/>
      <c r="M163" s="327"/>
      <c r="N163" s="377">
        <f>SUMIF(I17:I147,"SB(P)",R17:R147)</f>
        <v>0</v>
      </c>
      <c r="O163" s="378"/>
      <c r="P163" s="379"/>
      <c r="Q163" s="325">
        <f>SUMIF(I17:I147,"SB(P)",V17:V1768)</f>
        <v>129.89999999999998</v>
      </c>
      <c r="R163" s="326"/>
      <c r="S163" s="326"/>
      <c r="T163" s="374">
        <f>SUMIF(I17:I147,"SB(P)",W17:W147)</f>
        <v>11.9</v>
      </c>
      <c r="U163" s="375"/>
      <c r="V163" s="376"/>
      <c r="W163" s="204"/>
    </row>
    <row r="164" spans="1:23" ht="15" customHeight="1" thickBot="1">
      <c r="A164" s="316" t="s">
        <v>94</v>
      </c>
      <c r="B164" s="317"/>
      <c r="C164" s="317"/>
      <c r="D164" s="317"/>
      <c r="E164" s="317"/>
      <c r="F164" s="317"/>
      <c r="G164" s="318"/>
      <c r="H164" s="416">
        <f>SUMIF(I17:I147,"KT",J17:J147)</f>
        <v>0</v>
      </c>
      <c r="I164" s="417"/>
      <c r="J164" s="418"/>
      <c r="K164" s="325">
        <f>SUMIF(I17:I147,"KT)",N17:N147)</f>
        <v>0</v>
      </c>
      <c r="L164" s="326"/>
      <c r="M164" s="327"/>
      <c r="N164" s="438">
        <f>SUMIF(I17:I147,"KT",R17:R147)</f>
        <v>0</v>
      </c>
      <c r="O164" s="439"/>
      <c r="P164" s="440"/>
      <c r="Q164" s="416">
        <f>SUMIF(I17:I147,"KT",V17:V147)</f>
        <v>0</v>
      </c>
      <c r="R164" s="417"/>
      <c r="S164" s="417"/>
      <c r="T164" s="432">
        <f>SUMIF(I17:I147,"KT",W17:W147)</f>
        <v>0</v>
      </c>
      <c r="U164" s="433"/>
      <c r="V164" s="434"/>
      <c r="W164" s="204"/>
    </row>
    <row r="165" spans="1:23" ht="19.5" customHeight="1" thickBot="1">
      <c r="A165" s="403" t="s">
        <v>32</v>
      </c>
      <c r="B165" s="404"/>
      <c r="C165" s="404"/>
      <c r="D165" s="404"/>
      <c r="E165" s="404"/>
      <c r="F165" s="404"/>
      <c r="G165" s="405"/>
      <c r="H165" s="419">
        <f>H157+H151</f>
        <v>4432.700000000001</v>
      </c>
      <c r="I165" s="420"/>
      <c r="J165" s="421"/>
      <c r="K165" s="419">
        <f>K157+K151</f>
        <v>6378.4</v>
      </c>
      <c r="L165" s="420"/>
      <c r="M165" s="421"/>
      <c r="N165" s="435">
        <f>N157+N151</f>
        <v>0</v>
      </c>
      <c r="O165" s="436"/>
      <c r="P165" s="437"/>
      <c r="Q165" s="419">
        <f>Q157+Q151</f>
        <v>4909.2</v>
      </c>
      <c r="R165" s="420"/>
      <c r="S165" s="420"/>
      <c r="T165" s="441">
        <f>T157+T151</f>
        <v>4120.700000000001</v>
      </c>
      <c r="U165" s="442"/>
      <c r="V165" s="443"/>
      <c r="W165" s="204"/>
    </row>
    <row r="167" spans="1:23" s="61" customFormat="1" ht="9.75">
      <c r="A167" s="58"/>
      <c r="B167" s="58"/>
      <c r="C167" s="58"/>
      <c r="D167" s="59"/>
      <c r="E167" s="58"/>
      <c r="F167" s="58"/>
      <c r="G167" s="58"/>
      <c r="H167" s="58"/>
      <c r="I167" s="60"/>
      <c r="J167" s="58"/>
      <c r="K167" s="59"/>
      <c r="L167" s="59"/>
      <c r="M167" s="58"/>
      <c r="N167" s="214"/>
      <c r="O167" s="193"/>
      <c r="P167" s="193"/>
      <c r="Q167" s="193"/>
      <c r="R167" s="58"/>
      <c r="S167" s="58"/>
      <c r="T167" s="58"/>
      <c r="U167" s="58"/>
      <c r="V167" s="193"/>
      <c r="W167" s="193"/>
    </row>
    <row r="168" spans="4:18" ht="9.75">
      <c r="D168" s="17"/>
      <c r="I168" s="51"/>
      <c r="K168" s="17"/>
      <c r="R168" s="17"/>
    </row>
    <row r="169" ht="9.75">
      <c r="K169" s="17"/>
    </row>
    <row r="170" ht="9.75">
      <c r="K170" s="17"/>
    </row>
    <row r="171" ht="9.75">
      <c r="K171" s="17"/>
    </row>
    <row r="172" ht="9.75">
      <c r="K172" s="17"/>
    </row>
  </sheetData>
  <sheetProtection/>
  <mergeCells count="433">
    <mergeCell ref="A10:W10"/>
    <mergeCell ref="E90:E92"/>
    <mergeCell ref="G87:G89"/>
    <mergeCell ref="C90:C92"/>
    <mergeCell ref="D90:D92"/>
    <mergeCell ref="H93:H95"/>
    <mergeCell ref="B93:B95"/>
    <mergeCell ref="C93:C95"/>
    <mergeCell ref="D93:D95"/>
    <mergeCell ref="E93:E95"/>
    <mergeCell ref="F93:F95"/>
    <mergeCell ref="H90:H92"/>
    <mergeCell ref="H84:H86"/>
    <mergeCell ref="G93:G95"/>
    <mergeCell ref="A84:A86"/>
    <mergeCell ref="C84:C86"/>
    <mergeCell ref="D84:D86"/>
    <mergeCell ref="E84:E86"/>
    <mergeCell ref="F84:F86"/>
    <mergeCell ref="F90:F92"/>
    <mergeCell ref="D81:D83"/>
    <mergeCell ref="E81:E83"/>
    <mergeCell ref="E78:E80"/>
    <mergeCell ref="D87:D89"/>
    <mergeCell ref="B84:B86"/>
    <mergeCell ref="B87:B89"/>
    <mergeCell ref="C87:C89"/>
    <mergeCell ref="D78:D80"/>
    <mergeCell ref="T161:V161"/>
    <mergeCell ref="H123:H125"/>
    <mergeCell ref="T156:V156"/>
    <mergeCell ref="T157:V157"/>
    <mergeCell ref="T160:V160"/>
    <mergeCell ref="T150:V150"/>
    <mergeCell ref="H142:H144"/>
    <mergeCell ref="H150:J150"/>
    <mergeCell ref="T149:U149"/>
    <mergeCell ref="K152:M152"/>
    <mergeCell ref="G115:G117"/>
    <mergeCell ref="H130:H132"/>
    <mergeCell ref="H126:H129"/>
    <mergeCell ref="D130:D132"/>
    <mergeCell ref="E115:E117"/>
    <mergeCell ref="G120:G122"/>
    <mergeCell ref="G126:G129"/>
    <mergeCell ref="F120:F122"/>
    <mergeCell ref="H115:H117"/>
    <mergeCell ref="F123:F125"/>
    <mergeCell ref="C133:I133"/>
    <mergeCell ref="C138:C141"/>
    <mergeCell ref="G138:G141"/>
    <mergeCell ref="H135:H137"/>
    <mergeCell ref="B126:B129"/>
    <mergeCell ref="C126:C129"/>
    <mergeCell ref="B130:B132"/>
    <mergeCell ref="F126:F129"/>
    <mergeCell ref="C120:C122"/>
    <mergeCell ref="H120:H122"/>
    <mergeCell ref="E120:E122"/>
    <mergeCell ref="D120:D122"/>
    <mergeCell ref="B142:B144"/>
    <mergeCell ref="C142:C144"/>
    <mergeCell ref="B135:B137"/>
    <mergeCell ref="C135:C137"/>
    <mergeCell ref="D135:D137"/>
    <mergeCell ref="D142:D144"/>
    <mergeCell ref="B123:B125"/>
    <mergeCell ref="A120:A122"/>
    <mergeCell ref="A123:A125"/>
    <mergeCell ref="A115:A117"/>
    <mergeCell ref="B115:B117"/>
    <mergeCell ref="B120:B122"/>
    <mergeCell ref="A60:A62"/>
    <mergeCell ref="B60:B62"/>
    <mergeCell ref="D75:D77"/>
    <mergeCell ref="B50:B51"/>
    <mergeCell ref="B112:B114"/>
    <mergeCell ref="A112:A114"/>
    <mergeCell ref="A81:A83"/>
    <mergeCell ref="B81:B83"/>
    <mergeCell ref="C81:C83"/>
    <mergeCell ref="A96:A98"/>
    <mergeCell ref="A14:W14"/>
    <mergeCell ref="E36:E38"/>
    <mergeCell ref="F36:F38"/>
    <mergeCell ref="C29:C32"/>
    <mergeCell ref="H29:H32"/>
    <mergeCell ref="E87:E89"/>
    <mergeCell ref="C78:C80"/>
    <mergeCell ref="B36:B38"/>
    <mergeCell ref="B39:B41"/>
    <mergeCell ref="A42:A47"/>
    <mergeCell ref="O8:P8"/>
    <mergeCell ref="C39:C41"/>
    <mergeCell ref="B42:B47"/>
    <mergeCell ref="C42:C47"/>
    <mergeCell ref="D36:D38"/>
    <mergeCell ref="D29:D32"/>
    <mergeCell ref="H36:H38"/>
    <mergeCell ref="G36:G38"/>
    <mergeCell ref="F29:F32"/>
    <mergeCell ref="E33:E35"/>
    <mergeCell ref="B147:I147"/>
    <mergeCell ref="C145:I145"/>
    <mergeCell ref="E135:E137"/>
    <mergeCell ref="F135:F137"/>
    <mergeCell ref="H138:H141"/>
    <mergeCell ref="F99:F101"/>
    <mergeCell ref="D123:D125"/>
    <mergeCell ref="D115:D117"/>
    <mergeCell ref="F115:F117"/>
    <mergeCell ref="C118:I118"/>
    <mergeCell ref="Q150:S150"/>
    <mergeCell ref="N150:P150"/>
    <mergeCell ref="N151:P151"/>
    <mergeCell ref="A4:W4"/>
    <mergeCell ref="A7:A9"/>
    <mergeCell ref="B7:B9"/>
    <mergeCell ref="C7:C9"/>
    <mergeCell ref="D7:D9"/>
    <mergeCell ref="H33:H35"/>
    <mergeCell ref="G33:G35"/>
    <mergeCell ref="I7:I9"/>
    <mergeCell ref="M8:M9"/>
    <mergeCell ref="A158:G158"/>
    <mergeCell ref="H158:J158"/>
    <mergeCell ref="K158:M158"/>
    <mergeCell ref="E17:E20"/>
    <mergeCell ref="A36:A38"/>
    <mergeCell ref="F33:F35"/>
    <mergeCell ref="H152:J152"/>
    <mergeCell ref="H151:J151"/>
    <mergeCell ref="S8:T8"/>
    <mergeCell ref="A11:W11"/>
    <mergeCell ref="W7:W9"/>
    <mergeCell ref="J8:J9"/>
    <mergeCell ref="N7:Q7"/>
    <mergeCell ref="Q8:Q9"/>
    <mergeCell ref="U8:U9"/>
    <mergeCell ref="E7:E9"/>
    <mergeCell ref="F7:F9"/>
    <mergeCell ref="H7:H9"/>
    <mergeCell ref="V7:V9"/>
    <mergeCell ref="K8:L8"/>
    <mergeCell ref="A12:W12"/>
    <mergeCell ref="E29:E32"/>
    <mergeCell ref="C16:W16"/>
    <mergeCell ref="G7:G9"/>
    <mergeCell ref="R8:R9"/>
    <mergeCell ref="C24:I24"/>
    <mergeCell ref="C25:W25"/>
    <mergeCell ref="D17:D20"/>
    <mergeCell ref="R7:U7"/>
    <mergeCell ref="A26:A28"/>
    <mergeCell ref="D26:D28"/>
    <mergeCell ref="C26:C28"/>
    <mergeCell ref="D33:D35"/>
    <mergeCell ref="A39:A41"/>
    <mergeCell ref="A33:A35"/>
    <mergeCell ref="B29:B32"/>
    <mergeCell ref="B33:B35"/>
    <mergeCell ref="B26:B28"/>
    <mergeCell ref="E142:E144"/>
    <mergeCell ref="F142:F144"/>
    <mergeCell ref="G142:G144"/>
    <mergeCell ref="G123:G125"/>
    <mergeCell ref="C134:W134"/>
    <mergeCell ref="E138:E141"/>
    <mergeCell ref="F138:F141"/>
    <mergeCell ref="E123:E125"/>
    <mergeCell ref="G135:G137"/>
    <mergeCell ref="D126:D129"/>
    <mergeCell ref="A151:G151"/>
    <mergeCell ref="B146:I146"/>
    <mergeCell ref="A150:G150"/>
    <mergeCell ref="N152:P152"/>
    <mergeCell ref="H156:J156"/>
    <mergeCell ref="E130:E132"/>
    <mergeCell ref="F130:F132"/>
    <mergeCell ref="B138:B141"/>
    <mergeCell ref="C130:C132"/>
    <mergeCell ref="K150:M150"/>
    <mergeCell ref="H153:J153"/>
    <mergeCell ref="N155:P155"/>
    <mergeCell ref="K153:M153"/>
    <mergeCell ref="N153:P153"/>
    <mergeCell ref="H155:J155"/>
    <mergeCell ref="K155:M155"/>
    <mergeCell ref="T153:V153"/>
    <mergeCell ref="T155:V155"/>
    <mergeCell ref="Q153:S153"/>
    <mergeCell ref="Q155:S155"/>
    <mergeCell ref="Q152:S152"/>
    <mergeCell ref="K151:M151"/>
    <mergeCell ref="Q151:S151"/>
    <mergeCell ref="T152:V152"/>
    <mergeCell ref="T151:V151"/>
    <mergeCell ref="A126:A129"/>
    <mergeCell ref="G102:G104"/>
    <mergeCell ref="D107:D111"/>
    <mergeCell ref="E126:E129"/>
    <mergeCell ref="C123:C125"/>
    <mergeCell ref="A107:A111"/>
    <mergeCell ref="A102:A104"/>
    <mergeCell ref="B107:B111"/>
    <mergeCell ref="D102:D104"/>
    <mergeCell ref="E102:E104"/>
    <mergeCell ref="Q162:S162"/>
    <mergeCell ref="Q163:S163"/>
    <mergeCell ref="Q164:S164"/>
    <mergeCell ref="A160:G160"/>
    <mergeCell ref="Q160:S160"/>
    <mergeCell ref="Q161:S161"/>
    <mergeCell ref="H160:J160"/>
    <mergeCell ref="H161:J161"/>
    <mergeCell ref="K161:M161"/>
    <mergeCell ref="N161:P161"/>
    <mergeCell ref="T162:V162"/>
    <mergeCell ref="T163:V163"/>
    <mergeCell ref="T164:V164"/>
    <mergeCell ref="Q165:S165"/>
    <mergeCell ref="N165:P165"/>
    <mergeCell ref="K164:M164"/>
    <mergeCell ref="N164:P164"/>
    <mergeCell ref="T165:V165"/>
    <mergeCell ref="K163:M163"/>
    <mergeCell ref="N163:P163"/>
    <mergeCell ref="H163:J163"/>
    <mergeCell ref="H162:J162"/>
    <mergeCell ref="K162:M162"/>
    <mergeCell ref="H157:J157"/>
    <mergeCell ref="A157:G157"/>
    <mergeCell ref="D60:D62"/>
    <mergeCell ref="E60:E62"/>
    <mergeCell ref="E107:E111"/>
    <mergeCell ref="A154:G154"/>
    <mergeCell ref="A153:G153"/>
    <mergeCell ref="H164:J164"/>
    <mergeCell ref="H165:J165"/>
    <mergeCell ref="K165:M165"/>
    <mergeCell ref="N8:N9"/>
    <mergeCell ref="N162:P162"/>
    <mergeCell ref="N160:P160"/>
    <mergeCell ref="K156:M156"/>
    <mergeCell ref="N156:P156"/>
    <mergeCell ref="H57:H59"/>
    <mergeCell ref="H26:H28"/>
    <mergeCell ref="A165:G165"/>
    <mergeCell ref="C107:C111"/>
    <mergeCell ref="A135:A137"/>
    <mergeCell ref="A138:A141"/>
    <mergeCell ref="D138:D141"/>
    <mergeCell ref="A130:A132"/>
    <mergeCell ref="C119:W119"/>
    <mergeCell ref="F112:F114"/>
    <mergeCell ref="C115:C117"/>
    <mergeCell ref="T154:V154"/>
    <mergeCell ref="A5:W5"/>
    <mergeCell ref="G60:G62"/>
    <mergeCell ref="H60:H62"/>
    <mergeCell ref="A63:A65"/>
    <mergeCell ref="B63:B65"/>
    <mergeCell ref="B102:B104"/>
    <mergeCell ref="C102:C104"/>
    <mergeCell ref="J7:M7"/>
    <mergeCell ref="E99:E101"/>
    <mergeCell ref="H99:H101"/>
    <mergeCell ref="H112:H114"/>
    <mergeCell ref="C112:C114"/>
    <mergeCell ref="D112:D114"/>
    <mergeCell ref="H107:H111"/>
    <mergeCell ref="G107:G111"/>
    <mergeCell ref="H102:H104"/>
    <mergeCell ref="F87:F89"/>
    <mergeCell ref="H75:H77"/>
    <mergeCell ref="G112:G114"/>
    <mergeCell ref="F107:F111"/>
    <mergeCell ref="F78:F80"/>
    <mergeCell ref="F81:F83"/>
    <mergeCell ref="H87:H89"/>
    <mergeCell ref="G90:G92"/>
    <mergeCell ref="F102:F104"/>
    <mergeCell ref="C105:I105"/>
    <mergeCell ref="F39:F41"/>
    <mergeCell ref="E39:E41"/>
    <mergeCell ref="E42:E47"/>
    <mergeCell ref="G39:G41"/>
    <mergeCell ref="H39:H41"/>
    <mergeCell ref="D39:D41"/>
    <mergeCell ref="H42:H47"/>
    <mergeCell ref="G42:G47"/>
    <mergeCell ref="G26:G28"/>
    <mergeCell ref="E26:E28"/>
    <mergeCell ref="H50:H51"/>
    <mergeCell ref="F42:F47"/>
    <mergeCell ref="C48:I48"/>
    <mergeCell ref="C33:C35"/>
    <mergeCell ref="C36:C38"/>
    <mergeCell ref="F26:F28"/>
    <mergeCell ref="C49:W49"/>
    <mergeCell ref="D50:D51"/>
    <mergeCell ref="H66:H68"/>
    <mergeCell ref="A69:A71"/>
    <mergeCell ref="B69:B71"/>
    <mergeCell ref="F69:F71"/>
    <mergeCell ref="G69:G71"/>
    <mergeCell ref="C99:C101"/>
    <mergeCell ref="F96:F98"/>
    <mergeCell ref="H96:H98"/>
    <mergeCell ref="D99:D101"/>
    <mergeCell ref="E96:E98"/>
    <mergeCell ref="K157:M157"/>
    <mergeCell ref="N157:P157"/>
    <mergeCell ref="Q156:S156"/>
    <mergeCell ref="K159:M159"/>
    <mergeCell ref="N159:P159"/>
    <mergeCell ref="Q159:S159"/>
    <mergeCell ref="N158:P158"/>
    <mergeCell ref="Q158:S158"/>
    <mergeCell ref="T158:V158"/>
    <mergeCell ref="A21:A23"/>
    <mergeCell ref="C63:C65"/>
    <mergeCell ref="A50:A51"/>
    <mergeCell ref="D42:D47"/>
    <mergeCell ref="A29:A32"/>
    <mergeCell ref="B75:B77"/>
    <mergeCell ref="C75:C77"/>
    <mergeCell ref="D63:D65"/>
    <mergeCell ref="E63:E65"/>
    <mergeCell ref="T159:V159"/>
    <mergeCell ref="H154:J154"/>
    <mergeCell ref="K154:M154"/>
    <mergeCell ref="N154:P154"/>
    <mergeCell ref="Q154:S154"/>
    <mergeCell ref="E72:E74"/>
    <mergeCell ref="H78:H80"/>
    <mergeCell ref="G81:G83"/>
    <mergeCell ref="H81:H83"/>
    <mergeCell ref="F72:F74"/>
    <mergeCell ref="F21:F23"/>
    <mergeCell ref="B66:B68"/>
    <mergeCell ref="C66:C68"/>
    <mergeCell ref="D66:D68"/>
    <mergeCell ref="B21:B23"/>
    <mergeCell ref="A54:A56"/>
    <mergeCell ref="B54:B56"/>
    <mergeCell ref="A57:A59"/>
    <mergeCell ref="A66:A68"/>
    <mergeCell ref="C52:I52"/>
    <mergeCell ref="A72:A74"/>
    <mergeCell ref="B72:B74"/>
    <mergeCell ref="B96:B98"/>
    <mergeCell ref="A90:A92"/>
    <mergeCell ref="B90:B92"/>
    <mergeCell ref="A78:A80"/>
    <mergeCell ref="B78:B80"/>
    <mergeCell ref="A87:A89"/>
    <mergeCell ref="B15:W15"/>
    <mergeCell ref="G21:G23"/>
    <mergeCell ref="D21:D23"/>
    <mergeCell ref="H17:H20"/>
    <mergeCell ref="H21:H23"/>
    <mergeCell ref="E21:E23"/>
    <mergeCell ref="F17:F20"/>
    <mergeCell ref="G17:G20"/>
    <mergeCell ref="C17:C20"/>
    <mergeCell ref="C21:C23"/>
    <mergeCell ref="A17:A20"/>
    <mergeCell ref="B17:B20"/>
    <mergeCell ref="A99:A101"/>
    <mergeCell ref="G29:G32"/>
    <mergeCell ref="C96:C98"/>
    <mergeCell ref="D57:D59"/>
    <mergeCell ref="G99:G101"/>
    <mergeCell ref="A75:A77"/>
    <mergeCell ref="G96:G98"/>
    <mergeCell ref="C50:C51"/>
    <mergeCell ref="G72:G74"/>
    <mergeCell ref="C60:C62"/>
    <mergeCell ref="D72:D74"/>
    <mergeCell ref="D69:D71"/>
    <mergeCell ref="E66:E68"/>
    <mergeCell ref="G66:G68"/>
    <mergeCell ref="F63:F65"/>
    <mergeCell ref="G63:G65"/>
    <mergeCell ref="F60:F62"/>
    <mergeCell ref="F54:F56"/>
    <mergeCell ref="E57:E59"/>
    <mergeCell ref="B57:B59"/>
    <mergeCell ref="G54:G56"/>
    <mergeCell ref="G57:G59"/>
    <mergeCell ref="F57:F59"/>
    <mergeCell ref="D54:D56"/>
    <mergeCell ref="F75:F77"/>
    <mergeCell ref="G75:G77"/>
    <mergeCell ref="G50:G51"/>
    <mergeCell ref="E50:E51"/>
    <mergeCell ref="C57:C59"/>
    <mergeCell ref="H72:H74"/>
    <mergeCell ref="C53:W53"/>
    <mergeCell ref="H63:H65"/>
    <mergeCell ref="F66:F68"/>
    <mergeCell ref="E69:E71"/>
    <mergeCell ref="A162:G162"/>
    <mergeCell ref="Q157:S157"/>
    <mergeCell ref="A159:G159"/>
    <mergeCell ref="H159:J159"/>
    <mergeCell ref="D96:D98"/>
    <mergeCell ref="G84:G86"/>
    <mergeCell ref="B99:B101"/>
    <mergeCell ref="A93:A95"/>
    <mergeCell ref="C106:W106"/>
    <mergeCell ref="E112:E114"/>
    <mergeCell ref="A163:G163"/>
    <mergeCell ref="H69:H71"/>
    <mergeCell ref="C54:C56"/>
    <mergeCell ref="H54:H56"/>
    <mergeCell ref="E54:E56"/>
    <mergeCell ref="A164:G164"/>
    <mergeCell ref="A152:G152"/>
    <mergeCell ref="A155:G155"/>
    <mergeCell ref="A156:G156"/>
    <mergeCell ref="G130:G132"/>
    <mergeCell ref="A142:A144"/>
    <mergeCell ref="K160:M160"/>
    <mergeCell ref="A161:G161"/>
    <mergeCell ref="C69:C71"/>
    <mergeCell ref="E75:E77"/>
    <mergeCell ref="A13:W13"/>
    <mergeCell ref="E149:S149"/>
    <mergeCell ref="C72:C74"/>
    <mergeCell ref="F50:F51"/>
    <mergeCell ref="G78:G80"/>
  </mergeCells>
  <printOptions/>
  <pageMargins left="0.1968503937007874" right="0" top="0.35433070866141736" bottom="0.31496062992125984" header="0.1968503937007874" footer="0.1968503937007874"/>
  <pageSetup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Ernestas</cp:lastModifiedBy>
  <cp:lastPrinted>2018-02-14T09:52:19Z</cp:lastPrinted>
  <dcterms:created xsi:type="dcterms:W3CDTF">2010-02-21T09:32:33Z</dcterms:created>
  <dcterms:modified xsi:type="dcterms:W3CDTF">2018-02-14T09:52:24Z</dcterms:modified>
  <cp:category/>
  <cp:version/>
  <cp:contentType/>
  <cp:contentStatus/>
</cp:coreProperties>
</file>